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4.png" ContentType="image/png"/>
  <Override PartName="/xl/media/image22.wmf" ContentType="image/x-wmf"/>
  <Override PartName="/xl/media/image19.wmf" ContentType="image/x-wmf"/>
  <Override PartName="/xl/media/image2.jpeg" ContentType="image/jpeg"/>
  <Override PartName="/xl/media/image18.png" ContentType="image/png"/>
  <Override PartName="/xl/media/image17.jpeg" ContentType="image/jpeg"/>
  <Override PartName="/xl/media/image16.wmf" ContentType="image/x-wmf"/>
  <Override PartName="/xl/media/image23.jpeg" ContentType="image/jpeg"/>
  <Override PartName="/xl/media/image15.png" ContentType="image/png"/>
  <Override PartName="/xl/media/image14.png" ContentType="image/png"/>
  <Override PartName="/xl/media/image12.wmf" ContentType="image/x-wmf"/>
  <Override PartName="/xl/media/image11.png" ContentType="image/png"/>
  <Override PartName="/xl/media/image13.jpeg" ContentType="image/jpeg"/>
  <Override PartName="/xl/media/image10.png" ContentType="image/png"/>
  <Override PartName="/xl/media/image7.png" ContentType="image/png"/>
  <Override PartName="/xl/media/image9.jpeg" ContentType="image/jpeg"/>
  <Override PartName="/xl/media/image8.wmf" ContentType="image/x-wmf"/>
  <Override PartName="/xl/media/image21.png" ContentType="image/png"/>
  <Override PartName="/xl/media/image6.png" ContentType="image/png"/>
  <Override PartName="/xl/media/image4.wmf" ContentType="image/x-wmf"/>
  <Override PartName="/xl/media/image3.png" ContentType="image/png"/>
  <Override PartName="/xl/media/image20.jpeg" ContentType="image/jpeg"/>
  <Override PartName="/xl/media/image1.wmf" ContentType="image/x-wmf"/>
  <Override PartName="/xl/media/image5.jpeg" ContentType="image/jpeg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3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Info" sheetId="1" state="visible" r:id="rId2"/>
    <sheet name="Netzbetreiber" sheetId="2" state="visible" r:id="rId3"/>
    <sheet name="SLP-Verfahren" sheetId="3" state="visible" r:id="rId4"/>
    <sheet name="SLP-Temp-Gebiet #01" sheetId="4" state="visible" r:id="rId5"/>
    <sheet name="SLP-Temp-Gebiet #02" sheetId="5" state="hidden" r:id="rId6"/>
    <sheet name="SLP-Profile" sheetId="6" state="visible" r:id="rId7"/>
    <sheet name="SLP-Feiertage" sheetId="7" state="visible" r:id="rId8"/>
    <sheet name="BDEW-Standard" sheetId="8" state="hidden" r:id="rId9"/>
    <sheet name="Wochentag F(WT)" sheetId="9" state="hidden" r:id="rId10"/>
  </sheets>
  <definedNames>
    <definedName function="false" hidden="true" localSheetId="7" name="_xlnm._FilterDatabase" vbProcedure="false">'BDEW-Standard'!$A$2:$M$158</definedName>
    <definedName function="false" hidden="false" localSheetId="8" name="_xlnm.Print_Area" vbProcedure="false">'Wochentag F(WT)'!$A$1:$P$22</definedName>
    <definedName function="false" hidden="false" name="_Fill" vbProcedure="false">#REF!</definedName>
    <definedName function="false" hidden="false" localSheetId="2" name="_Fill" vbProcedure="false">#REF!</definedName>
    <definedName function="false" hidden="false" localSheetId="3" name="_Fill" vbProcedure="false">#REF!</definedName>
    <definedName function="false" hidden="false" localSheetId="4" name="_Fill" vbProcedure="false">#REF!</definedName>
    <definedName function="false" hidden="false" localSheetId="7" name="_xlnm._FilterDatabase" vbProcedure="false">'BDEW-Standard'!$A$2:$M$158</definedName>
    <definedName function="false" hidden="false" localSheetId="8" name="_xlnm.Print_Area" vbProcedure="false">'Wochentag F(WT)'!$A$1:$P$22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<sst xmlns="http://schemas.openxmlformats.org/spreadsheetml/2006/main" count="1374" uniqueCount="677">
  <si>
    <t>BDEW / VKU / GEODE - Excel-Tabelle mit verfahrensspezifischen Parameter</t>
  </si>
  <si>
    <t>Im Rahmen der Veröffentlichungspflichten des Netzbetreibers zum Standardlastprofilverfahren hat jeder Netzbetreiber</t>
  </si>
  <si>
    <t>zu seinem Profilverfahren die folgende Excel-Tabelle auf seiner Internetseite zu veröffentlichen. </t>
  </si>
  <si>
    <t>Die Veröffentlichung erfolgt im Rahmen der Vorgaben der Kooperationsvereinbarung und des Leitfandens "Abwicklung von Standardlastprofilen Gas".</t>
  </si>
  <si>
    <t>Sofern Anpassungen am Bilanzierungsverfahren vorgenommen werden, ist die Excel-Tabelle stets in aktualisierter Form zu veröffentlichen.</t>
  </si>
  <si>
    <t>Hinweise:</t>
  </si>
  <si>
    <t>Sofern sich verfahrensspezifische Parameter für vorhandene Netzgebiete unterscheiden, ist für jedes Netzgebiet eine separate Datei auszufüllen.</t>
  </si>
  <si>
    <t>Bei Netzbetreibern mit Marktgebietüberlappung sollte das SLP Verfahren in beiden Marktgebieten identisch sein.</t>
  </si>
  <si>
    <t>Bei Netzbetreibern mit Netzgebieten mit H-Gas und L-Gas ist für jedes Netzgebiet eine separate Datei auszufüllen.</t>
  </si>
  <si>
    <t>Herausgeber:</t>
  </si>
  <si>
    <t>BDEW Bundesverband der Energie- und Wasserwirtschaft e.V., </t>
  </si>
  <si>
    <t>Reinhardtstraße 32</t>
  </si>
  <si>
    <t>10117 Berlin</t>
  </si>
  <si>
    <t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</si>
  <si>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</si>
  <si>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</si>
  <si>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</si>
  <si>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</si>
  <si>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>10179 Berlin </t>
  </si>
  <si>
    <t>Stand: </t>
  </si>
  <si>
    <t>Version: </t>
  </si>
  <si>
    <t>1.0</t>
  </si>
  <si>
    <t>Netzbetreiberinformationen</t>
  </si>
  <si>
    <t>Stand der verf.-spezif.  Parameter ("Speicherdatum" der Datei):</t>
  </si>
  <si>
    <t>verf.-spezif. Parameter dieser Datei sind gültig ab: </t>
  </si>
  <si>
    <t>1.</t>
  </si>
  <si>
    <t>Name des Netzbetreibers:</t>
  </si>
  <si>
    <t>Versorgungsbetriebe Kronshagen GmbH</t>
  </si>
  <si>
    <t>2.</t>
  </si>
  <si>
    <t>Marktpartner-ID (DVGW-Nummer des Netzbetreibers)</t>
  </si>
  <si>
    <t>9870085500007</t>
  </si>
  <si>
    <t>3.</t>
  </si>
  <si>
    <t>Straße, Nr.:</t>
  </si>
  <si>
    <t>Kopperpahler Allee 7</t>
  </si>
  <si>
    <t>4.</t>
  </si>
  <si>
    <t>Postleitzahl:</t>
  </si>
  <si>
    <t>5.</t>
  </si>
  <si>
    <t>Ort:</t>
  </si>
  <si>
    <t>Kronshagen</t>
  </si>
  <si>
    <t>6.</t>
  </si>
  <si>
    <t>Ansprechpartner SLP-Bilanzierung:</t>
  </si>
  <si>
    <t> Erik Nielsen</t>
  </si>
  <si>
    <t>7.</t>
  </si>
  <si>
    <t>Email-Adresse:</t>
  </si>
  <si>
    <t>erik.nielsen@vbk-kronshagen.de</t>
  </si>
  <si>
    <t>8.</t>
  </si>
  <si>
    <t>Telefonnummer des Ansprechpartners:</t>
  </si>
  <si>
    <t>0431/58672-44</t>
  </si>
  <si>
    <t>9.</t>
  </si>
  <si>
    <t>Anzahl betreuter Netzgebiete (Angabe 1 … 20)</t>
  </si>
  <si>
    <t>10.</t>
  </si>
  <si>
    <t>In dieser Datei erfasstes Netzgebiet (eine Datei je Netzgebiet):</t>
  </si>
  <si>
    <t>Netzgebiet 1</t>
  </si>
  <si>
    <t>Angaben gelten für alle Netzgebiete</t>
  </si>
  <si>
    <t>Netzgebiet 2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</si>
  <si>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</si>
  <si>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</si>
  <si>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</si>
  <si>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</si>
  <si>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</si>
  <si>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</si>
  <si>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</si>
  <si>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</si>
  <si>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</si>
  <si>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</si>
  <si>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</si>
  <si>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</si>
  <si>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</si>
  <si>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</si>
  <si>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</si>
  <si>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</si>
  <si>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</si>
  <si>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</si>
  <si>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>Stammdaten Netzgebiet</t>
  </si>
  <si>
    <t>Netzbetreiber: </t>
  </si>
  <si>
    <t>Netzgebiet: </t>
  </si>
  <si>
    <t>Marktpartner-ID: </t>
  </si>
  <si>
    <t>gültig ab: </t>
  </si>
  <si>
    <t>11.</t>
  </si>
  <si>
    <t>Marktgebiet:</t>
  </si>
  <si>
    <t>Gaspool</t>
  </si>
  <si>
    <t>NCG</t>
  </si>
  <si>
    <t>MGÜ (NCG/Gaspool)</t>
  </si>
  <si>
    <t>12.</t>
  </si>
  <si>
    <t>Gasfamilie:</t>
  </si>
  <si>
    <t>H-Gas</t>
  </si>
  <si>
    <t>L-Gas</t>
  </si>
  <si>
    <t>13.</t>
  </si>
  <si>
    <t>Netzkontonummer NCG:</t>
  </si>
  <si>
    <t>NCHN001234560000</t>
  </si>
  <si>
    <t>Netzkontonummer Gaspool:</t>
  </si>
  <si>
    <t>GASPOOLNH7008551</t>
  </si>
  <si>
    <t>14.</t>
  </si>
  <si>
    <t>Verwendetes SLP-Verfahren: </t>
  </si>
  <si>
    <t>synthetisch</t>
  </si>
  <si>
    <t>analytisch</t>
  </si>
  <si>
    <r>
      <rPr>
        <b val="true"/>
        <sz val="11"/>
        <rFont val="Calibri"/>
        <family val="2"/>
        <charset val="1"/>
      </rPr>
      <t>=&gt; zeitnah ermittelter Netzzustand fließt </t>
    </r>
    <r>
      <rPr>
        <sz val="11"/>
        <rFont val="Calibri"/>
        <family val="2"/>
        <charset val="1"/>
      </rPr>
      <t>nicht</t>
    </r>
    <r>
      <rPr>
        <sz val="11"/>
        <rFont val="Calibri"/>
        <family val="2"/>
        <charset val="1"/>
      </rPr>
      <t> in Allokation ein</t>
    </r>
  </si>
  <si>
    <t>=&gt;  zeitnah ermittelter Netzustand bestimmt Höhe der täglichen Allokation</t>
  </si>
  <si>
    <t>=&gt; Zeitreihentyp SLPsyn</t>
  </si>
  <si>
    <t>=&gt; Zeitreihentyp SLPana</t>
  </si>
  <si>
    <t>15.</t>
  </si>
  <si>
    <t>Bilanzierungsrelevanter Wert</t>
  </si>
  <si>
    <t>Kundenwert  [KW]</t>
  </si>
  <si>
    <t>Jahresverbrauchsprognose [JVP]</t>
  </si>
  <si>
    <t>JVP / Multiplikator(SLP-Typ)</t>
  </si>
  <si>
    <t>nach TU-München Verfahren</t>
  </si>
  <si>
    <t>Berechnung der Tagesmenge mit: </t>
  </si>
  <si>
    <t>Allokationsfunktion für die  Tagesmenge: </t>
  </si>
  <si>
    <t>JVP  x  h(T, SLP-Typ')</t>
  </si>
  <si>
    <t>=&gt;  Q(D) = KW  x  h(T, SLP-Typ)  x  F(WT)</t>
  </si>
  <si>
    <t>=&gt;  Q(D) = JVP / M(SLP-Typ)  x  h(T, SLP-Typ)  x  F(WT)</t>
  </si>
  <si>
    <t>=&gt;  Q(D) = JVP  x  h(T, SLP-Typ')  x  F(WT)</t>
  </si>
  <si>
    <t>16.</t>
  </si>
  <si>
    <t>Korrekturfaktor (synthetisches Verfahren): </t>
  </si>
  <si>
    <t>nein</t>
  </si>
  <si>
    <t>ja</t>
  </si>
  <si>
    <t>Art des Korrekturfaktors</t>
  </si>
  <si>
    <t>F(kor) = 1</t>
  </si>
  <si>
    <t>statisch </t>
  </si>
  <si>
    <t>dynamisch</t>
  </si>
  <si>
    <t>=&gt; Q(Allokation)  =  Q(Synth.);    F(kor) = 1</t>
  </si>
  <si>
    <t>=&gt; Q(Allokation)  =  Q(Synth.) × F(kor);    F(kor) = </t>
  </si>
  <si>
    <t>=&gt; Q(Allokation)  =  Q(Synth.) × F(opt)</t>
  </si>
  <si>
    <t> </t>
  </si>
  <si>
    <t>Hinweis: Korrekturfaktoren im synthetischen Verfahren sind von der BNetzA zu genehmigen.  </t>
  </si>
  <si>
    <t>Hinweis: dynamische Korrekturfaktoren sind tägl. als anwendungsspezif. Parameter bereitzustellen. </t>
  </si>
  <si>
    <t>17.</t>
  </si>
  <si>
    <t>Optimierungsfaktor (analytisches Verfahren):</t>
  </si>
  <si>
    <r>
      <rPr>
        <sz val="8.8"/>
        <rFont val="Symbol"/>
        <family val="1"/>
        <charset val="2"/>
      </rPr>
      <t>=&gt; Q(Allokation)  =  Q(D-2) </t>
    </r>
    <r>
      <rPr>
        <sz val="11"/>
        <rFont val="Calibri"/>
        <family val="2"/>
        <charset val="1"/>
      </rPr>
      <t>×</t>
    </r>
    <r>
      <rPr>
        <sz val="11"/>
        <rFont val="Calibri"/>
        <family val="2"/>
        <charset val="1"/>
      </rPr>
      <t> F(opt)</t>
    </r>
  </si>
  <si>
    <t>=&gt; Q(Allokation)  =  Q(D-2);  F(opt) = 1</t>
  </si>
  <si>
    <t>Hinweis: beim Verwendung von Optimierungsfaktoren, sind tägl. anwendungsspezif. Parameter bereitzustellen. </t>
  </si>
  <si>
    <t>18.</t>
  </si>
  <si>
    <t>Anzahl verwendeter Profile:</t>
  </si>
  <si>
    <t>19.</t>
  </si>
  <si>
    <t>Anwendungsgrenzen SLP  -  Arbeit [kWh]:</t>
  </si>
  <si>
    <t>(*)</t>
  </si>
  <si>
    <t>(Standard nach § 24 Abs. 1 u. 2 GasNZV: 1,5 Mio. kWh pro Jahr)</t>
  </si>
  <si>
    <t>20.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</si>
  <si>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</si>
  <si>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</si>
  <si>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</si>
  <si>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</si>
  <si>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</si>
  <si>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21.</t>
  </si>
  <si>
    <t>Anzahl der Temperaturgebiete des NG: </t>
  </si>
  <si>
    <t>SLP-Temp-Gebiet 01</t>
  </si>
  <si>
    <t>Kiel Holtenau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</si>
  <si>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</si>
  <si>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</si>
  <si>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</si>
  <si>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</si>
  <si>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</si>
  <si>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</si>
  <si>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</si>
  <si>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</si>
  <si>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</si>
  <si>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</si>
  <si>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</si>
  <si>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</si>
  <si>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</si>
  <si>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</si>
  <si>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r>
      <rPr>
        <sz val="18"/>
        <color rgb="FF000000"/>
        <rFont val="Calibri"/>
        <family val="2"/>
        <charset val="1"/>
      </rPr>
      <t>Bildungsregel Temperaturzeitreihe(n)    -  </t>
    </r>
    <r>
      <rPr>
        <sz val="18"/>
        <color rgb="FF000000"/>
        <rFont val="Calibri"/>
        <family val="2"/>
        <charset val="1"/>
      </rPr>
      <t>a.) Allokationstemperatur und b.) Kundenwerttemperatur</t>
    </r>
  </si>
  <si>
    <t>Hinweis:</t>
  </si>
  <si>
    <t>Anzahl der Temperaturgebiete des Netzgebietes: </t>
  </si>
  <si>
    <t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</si>
  <si>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</si>
  <si>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</si>
  <si>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</si>
  <si>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</si>
  <si>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</si>
  <si>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</si>
  <si>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Calibri"/>
        <family val="2"/>
        <charset val="1"/>
      </rPr>
      <t>D</t>
    </r>
    <r>
      <rPr>
        <vertAlign val="subscript"/>
        <sz val="11"/>
        <rFont val="Calibri"/>
        <family val="2"/>
        <charset val="1"/>
      </rPr>
      <t>T</t>
    </r>
    <r>
      <rPr>
        <sz val="11"/>
        <rFont val="Calibri"/>
        <family val="2"/>
        <charset val="1"/>
      </rPr>
      <t>KP</t>
    </r>
    <r>
      <rPr>
        <sz val="11"/>
        <rFont val="Calibri"/>
        <family val="2"/>
        <charset val="1"/>
      </rPr>
      <t> </t>
    </r>
  </si>
  <si>
    <t>Heizperiode Kernzeit Winter </t>
  </si>
  <si>
    <t>Beginn:</t>
  </si>
  <si>
    <t>Oktober</t>
  </si>
  <si>
    <t>anderer Wetter-Dienstleister (falls verwendet):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</si>
  <si>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</si>
  <si>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</si>
  <si>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</si>
  <si>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</si>
  <si>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</si>
  <si>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</si>
  <si>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</si>
  <si>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</si>
  <si>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</si>
  <si>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</si>
  <si>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</si>
  <si>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>Sommer-/Übergangsperiode </t>
  </si>
  <si>
    <t>DWD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</si>
  <si>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</si>
  <si>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</si>
  <si>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</si>
  <si>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</si>
  <si>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</si>
  <si>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</si>
  <si>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</si>
  <si>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</si>
  <si>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</si>
  <si>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</si>
  <si>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</si>
  <si>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>Anzahl Stationen für Misch-Allokationstemperatur: </t>
  </si>
  <si>
    <t>Temperaturstationen </t>
  </si>
  <si>
    <t>Sn</t>
  </si>
  <si>
    <t>Art des Feldes</t>
  </si>
  <si>
    <t>Gewichtungsfaktoren (Station)</t>
  </si>
  <si>
    <t>g(Sn)</t>
  </si>
  <si>
    <r>
      <rPr>
        <b val="true"/>
        <sz val="11"/>
        <color rgb="FF000000"/>
        <rFont val="Calibri"/>
        <family val="2"/>
        <charset val="1"/>
      </rPr>
      <t>Gewichte (Station)   </t>
    </r>
    <r>
      <rPr>
        <b val="true"/>
        <sz val="11"/>
        <color rgb="FF000000"/>
        <rFont val="Calibri"/>
        <family val="2"/>
        <charset val="1"/>
      </rPr>
      <t>G(Sn)</t>
    </r>
  </si>
  <si>
    <t>Num. Wert</t>
  </si>
  <si>
    <t>Wetter-DL</t>
  </si>
  <si>
    <t>Auswahlfeld</t>
  </si>
  <si>
    <t>MeteoGroup</t>
  </si>
  <si>
    <t>Name der Station</t>
  </si>
  <si>
    <t>DEF-St.</t>
  </si>
  <si>
    <t>Textfeld</t>
  </si>
  <si>
    <t>Stations-Nr. </t>
  </si>
  <si>
    <t>xxxxx</t>
  </si>
  <si>
    <t>Code</t>
  </si>
  <si>
    <t>St.-Nr.</t>
  </si>
  <si>
    <t>Klima-Zeitreihe</t>
  </si>
  <si>
    <t>Temp. (2m)</t>
  </si>
  <si>
    <t>Sonstiges</t>
  </si>
  <si>
    <t>Anzahl Temperaturen für Zeitreihengewichtung: </t>
  </si>
  <si>
    <t>Temp.-ZR Reihenbildung </t>
  </si>
  <si>
    <t>Tn</t>
  </si>
  <si>
    <t>Gewichtungsfaktoren (Temp.-ZR)   </t>
  </si>
  <si>
    <t>g(Tn)</t>
  </si>
  <si>
    <r>
      <rPr>
        <b val="true"/>
        <sz val="11"/>
        <color rgb="FF000000"/>
        <rFont val="Calibri"/>
        <family val="2"/>
        <charset val="1"/>
      </rPr>
      <t>Gewichte (Temp.-ZR)    </t>
    </r>
    <r>
      <rPr>
        <b val="true"/>
        <sz val="11"/>
        <color rgb="FF000000"/>
        <rFont val="Calibri"/>
        <family val="2"/>
        <charset val="1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</si>
  <si>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</si>
  <si>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</si>
  <si>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</si>
  <si>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</si>
  <si>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</si>
  <si>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</si>
  <si>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</si>
  <si>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</si>
  <si>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</si>
  <si>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</si>
  <si>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</si>
  <si>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</si>
  <si>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</si>
  <si>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</si>
  <si>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</si>
  <si>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</si>
  <si>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</si>
  <si>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</si>
  <si>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</si>
  <si>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</si>
  <si>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</si>
  <si>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</si>
  <si>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</si>
  <si>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</si>
  <si>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</si>
  <si>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>Erläuterung: </t>
  </si>
  <si>
    <t>für Betrachtungstag D </t>
  </si>
  <si>
    <r>
      <rPr>
        <sz val="11"/>
        <color rgb="FF000000"/>
        <rFont val="Symbol"/>
        <family val="1"/>
        <charset val="2"/>
      </rPr>
      <t>T(Allokation) = T(gew. Stations-Temp) + </t>
    </r>
    <r>
      <rPr>
        <sz val="11"/>
        <color rgb="FF000000"/>
        <rFont val="Calibri"/>
        <family val="2"/>
        <charset val="1"/>
      </rPr>
      <t>D</t>
    </r>
    <r>
      <rPr>
        <vertAlign val="subscript"/>
        <sz val="11"/>
        <color rgb="FF000000"/>
        <rFont val="Calibri"/>
        <family val="2"/>
        <charset val="1"/>
      </rPr>
      <t>T</t>
    </r>
    <r>
      <rPr>
        <vertAlign val="subscript"/>
        <sz val="11"/>
        <color rgb="FF000000"/>
        <rFont val="Calibri"/>
        <family val="2"/>
        <charset val="1"/>
      </rPr>
      <t>KP</t>
    </r>
  </si>
  <si>
    <r>
      <rPr>
        <sz val="11"/>
        <color rgb="FF000000"/>
        <rFont val="Calibri"/>
        <family val="2"/>
        <charset val="1"/>
      </rPr>
      <t>T</t>
    </r>
    <r>
      <rPr>
        <sz val="11"/>
        <color rgb="FF000000"/>
        <rFont val="Calibri"/>
        <family val="2"/>
        <charset val="1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</si>
  <si>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</si>
  <si>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sz val="11"/>
        <color rgb="FF000000"/>
        <rFont val="Calibri"/>
        <family val="2"/>
        <charset val="1"/>
      </rPr>
      <t>TSn</t>
    </r>
    <r>
      <rPr>
        <sz val="11"/>
        <color rgb="FF000000"/>
        <rFont val="Calibri"/>
        <family val="2"/>
        <charset val="1"/>
      </rPr>
      <t>(gew.Temp) = [T1 •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</si>
  <si>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</si>
  <si>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</si>
  <si>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</si>
  <si>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</si>
  <si>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</si>
  <si>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</si>
  <si>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</si>
  <si>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>Anzahl Station für Misch-Kundenwerttemperatur: </t>
  </si>
  <si>
    <t>Berechnung analog Allokationstemperatur (siehe Erläuterung) </t>
  </si>
  <si>
    <t>Wetterdienstleister ABC</t>
  </si>
  <si>
    <t>ABC-St.</t>
  </si>
  <si>
    <t>Verwendete SLP Profiltypen</t>
  </si>
  <si>
    <r>
      <rPr>
        <u val="single"/>
        <sz val="11"/>
        <color rgb="FF000000"/>
        <rFont val="Calibri"/>
        <family val="2"/>
        <charset val="1"/>
      </rPr>
      <t>Hier sind </t>
    </r>
    <r>
      <rPr>
        <sz val="11"/>
        <color rgb="FF000000"/>
        <rFont val="Calibri"/>
        <family val="2"/>
        <charset val="1"/>
      </rPr>
      <t>alle</t>
    </r>
    <r>
      <rPr>
        <sz val="11"/>
        <color rgb="FF000000"/>
        <rFont val="Calibri"/>
        <family val="2"/>
        <charset val="1"/>
      </rPr>
      <t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</si>
  <si>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</si>
  <si>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</si>
  <si>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</si>
  <si>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</si>
  <si>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</si>
  <si>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</si>
  <si>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</si>
  <si>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</si>
  <si>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</si>
  <si>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</si>
  <si>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</si>
  <si>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</si>
  <si>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rPr>
        <b val="true"/>
        <vertAlign val="subscript"/>
        <sz val="12"/>
        <rFont val="Calibri"/>
        <family val="2"/>
        <charset val="1"/>
      </rPr>
      <t>ϑ</t>
    </r>
    <r>
      <rPr>
        <b val="true"/>
        <vertAlign val="subscript"/>
        <sz val="12"/>
        <rFont val="Calibri"/>
        <family val="2"/>
        <charset val="1"/>
      </rPr>
      <t>0</t>
    </r>
  </si>
  <si>
    <r>
      <rPr>
        <vertAlign val="subscript"/>
        <sz val="12"/>
        <color rgb="FF000000"/>
        <rFont val="Calibri"/>
        <family val="2"/>
        <charset val="1"/>
      </rPr>
      <t>m</t>
    </r>
    <r>
      <rPr>
        <vertAlign val="subscript"/>
        <sz val="12"/>
        <color rgb="FF000000"/>
        <rFont val="Calibri"/>
        <family val="2"/>
        <charset val="1"/>
      </rPr>
      <t>H</t>
    </r>
  </si>
  <si>
    <r>
      <rPr>
        <vertAlign val="subscript"/>
        <sz val="12"/>
        <color rgb="FF000000"/>
        <rFont val="Calibri"/>
        <family val="2"/>
        <charset val="1"/>
      </rPr>
      <t>b</t>
    </r>
    <r>
      <rPr>
        <vertAlign val="subscript"/>
        <sz val="12"/>
        <color rgb="FF000000"/>
        <rFont val="Calibri"/>
        <family val="2"/>
        <charset val="1"/>
      </rPr>
      <t>H</t>
    </r>
  </si>
  <si>
    <r>
      <rPr>
        <vertAlign val="subscript"/>
        <sz val="12"/>
        <color rgb="FF000000"/>
        <rFont val="Calibri"/>
        <family val="2"/>
        <charset val="1"/>
      </rPr>
      <t>m</t>
    </r>
    <r>
      <rPr>
        <vertAlign val="subscript"/>
        <sz val="12"/>
        <color rgb="FF000000"/>
        <rFont val="Calibri"/>
        <family val="2"/>
        <charset val="1"/>
      </rPr>
      <t>W</t>
    </r>
  </si>
  <si>
    <r>
      <rPr>
        <vertAlign val="subscript"/>
        <sz val="12"/>
        <color rgb="FF000000"/>
        <rFont val="Calibri"/>
        <family val="2"/>
        <charset val="1"/>
      </rPr>
      <t>b</t>
    </r>
    <r>
      <rPr>
        <vertAlign val="subscript"/>
        <sz val="12"/>
        <color rgb="FF000000"/>
        <rFont val="Calibri"/>
        <family val="2"/>
        <charset val="1"/>
      </rPr>
      <t>W</t>
    </r>
  </si>
  <si>
    <r>
      <rPr>
        <vertAlign val="subscript"/>
        <sz val="12"/>
        <color rgb="FF000000"/>
        <rFont val="Calibri"/>
        <family val="2"/>
        <charset val="1"/>
      </rPr>
      <t>h(8°C) 
(F</t>
    </r>
    <r>
      <rPr>
        <sz val="12"/>
        <color rgb="FF000000"/>
        <rFont val="Calibri"/>
        <family val="2"/>
        <charset val="1"/>
      </rPr>
      <t>WT</t>
    </r>
    <r>
      <rPr>
        <sz val="12"/>
        <color rgb="FF000000"/>
        <rFont val="Calibri"/>
        <family val="2"/>
        <charset val="1"/>
      </rPr>
      <t> = 1)</t>
    </r>
  </si>
  <si>
    <r>
      <rPr>
        <vertAlign val="subscript"/>
        <sz val="11"/>
        <color rgb="FF000000"/>
        <rFont val="Calibri"/>
        <family val="2"/>
        <charset val="1"/>
      </rPr>
      <t>F</t>
    </r>
    <r>
      <rPr>
        <sz val="11"/>
        <color rgb="FF000000"/>
        <rFont val="Calibri"/>
        <family val="2"/>
        <charset val="1"/>
      </rPr>
      <t>WT</t>
    </r>
    <r>
      <rPr>
        <sz val="11"/>
        <color rgb="FF000000"/>
        <rFont val="Calibri"/>
        <family val="2"/>
        <charset val="1"/>
      </rPr>
      <t> (Mo.)</t>
    </r>
  </si>
  <si>
    <r>
      <rPr>
        <vertAlign val="subscript"/>
        <sz val="11"/>
        <color rgb="FF000000"/>
        <rFont val="Calibri"/>
        <family val="2"/>
        <charset val="1"/>
      </rPr>
      <t>F</t>
    </r>
    <r>
      <rPr>
        <sz val="11"/>
        <color rgb="FF000000"/>
        <rFont val="Calibri"/>
        <family val="2"/>
        <charset val="1"/>
      </rPr>
      <t>WT</t>
    </r>
    <r>
      <rPr>
        <sz val="11"/>
        <color rgb="FF000000"/>
        <rFont val="Calibri"/>
        <family val="2"/>
        <charset val="1"/>
      </rPr>
      <t> (Di.)</t>
    </r>
  </si>
  <si>
    <r>
      <rPr>
        <vertAlign val="subscript"/>
        <sz val="11"/>
        <color rgb="FF000000"/>
        <rFont val="Calibri"/>
        <family val="2"/>
        <charset val="1"/>
      </rPr>
      <t>F</t>
    </r>
    <r>
      <rPr>
        <sz val="11"/>
        <color rgb="FF000000"/>
        <rFont val="Calibri"/>
        <family val="2"/>
        <charset val="1"/>
      </rPr>
      <t>WT</t>
    </r>
    <r>
      <rPr>
        <sz val="11"/>
        <color rgb="FF000000"/>
        <rFont val="Calibri"/>
        <family val="2"/>
        <charset val="1"/>
      </rPr>
      <t> (Mi.)</t>
    </r>
  </si>
  <si>
    <r>
      <rPr>
        <vertAlign val="subscript"/>
        <sz val="11"/>
        <color rgb="FF000000"/>
        <rFont val="Calibri"/>
        <family val="2"/>
        <charset val="1"/>
      </rPr>
      <t>F</t>
    </r>
    <r>
      <rPr>
        <sz val="11"/>
        <color rgb="FF000000"/>
        <rFont val="Calibri"/>
        <family val="2"/>
        <charset val="1"/>
      </rPr>
      <t>WT</t>
    </r>
    <r>
      <rPr>
        <sz val="11"/>
        <color rgb="FF000000"/>
        <rFont val="Calibri"/>
        <family val="2"/>
        <charset val="1"/>
      </rPr>
      <t> (Do.)</t>
    </r>
  </si>
  <si>
    <r>
      <rPr>
        <vertAlign val="subscript"/>
        <sz val="11"/>
        <color rgb="FF000000"/>
        <rFont val="Calibri"/>
        <family val="2"/>
        <charset val="1"/>
      </rPr>
      <t>F</t>
    </r>
    <r>
      <rPr>
        <sz val="11"/>
        <color rgb="FF000000"/>
        <rFont val="Calibri"/>
        <family val="2"/>
        <charset val="1"/>
      </rPr>
      <t>WT</t>
    </r>
    <r>
      <rPr>
        <sz val="11"/>
        <color rgb="FF000000"/>
        <rFont val="Calibri"/>
        <family val="2"/>
        <charset val="1"/>
      </rPr>
      <t> (Fr.)</t>
    </r>
  </si>
  <si>
    <r>
      <rPr>
        <vertAlign val="subscript"/>
        <sz val="11"/>
        <color rgb="FF000000"/>
        <rFont val="Calibri"/>
        <family val="2"/>
        <charset val="1"/>
      </rPr>
      <t>F</t>
    </r>
    <r>
      <rPr>
        <sz val="11"/>
        <color rgb="FF000000"/>
        <rFont val="Calibri"/>
        <family val="2"/>
        <charset val="1"/>
      </rPr>
      <t>WT</t>
    </r>
    <r>
      <rPr>
        <sz val="11"/>
        <color rgb="FF000000"/>
        <rFont val="Calibri"/>
        <family val="2"/>
        <charset val="1"/>
      </rPr>
      <t> (Sa.)</t>
    </r>
  </si>
  <si>
    <r>
      <rPr>
        <vertAlign val="subscript"/>
        <sz val="11"/>
        <color rgb="FF000000"/>
        <rFont val="Calibri"/>
        <family val="2"/>
        <charset val="1"/>
      </rPr>
      <t>F</t>
    </r>
    <r>
      <rPr>
        <sz val="11"/>
        <color rgb="FF000000"/>
        <rFont val="Calibri"/>
        <family val="2"/>
        <charset val="1"/>
      </rPr>
      <t>WT</t>
    </r>
    <r>
      <rPr>
        <sz val="11"/>
        <color rgb="FF000000"/>
        <rFont val="Calibri"/>
        <family val="2"/>
        <charset val="1"/>
      </rPr>
      <t> (So.)</t>
    </r>
  </si>
  <si>
    <r>
      <rPr>
        <b val="true"/>
        <vertAlign val="subscript"/>
        <sz val="8"/>
        <rFont val="Calibri"/>
        <family val="2"/>
        <charset val="1"/>
      </rPr>
      <t>Multiplikator M</t>
    </r>
    <r>
      <rPr>
        <b val="true"/>
        <sz val="8"/>
        <rFont val="Calibri"/>
        <family val="2"/>
        <charset val="1"/>
      </rPr>
      <t>SLP</t>
    </r>
    <r>
      <rPr>
        <sz val="8"/>
        <rFont val="Calibri"/>
        <family val="2"/>
        <charset val="1"/>
      </rPr>
      <t> 
</t>
    </r>
    <r>
      <rPr>
        <vertAlign val="subscript"/>
        <sz val="8"/>
        <rFont val="Calibri"/>
        <family val="2"/>
        <charset val="1"/>
      </rPr>
      <t>Umrechnungsfaktor: 
KW  =  JVP / M</t>
    </r>
    <r>
      <rPr>
        <vertAlign val="subscript"/>
        <sz val="8"/>
        <rFont val="Calibri"/>
        <family val="2"/>
        <charset val="1"/>
      </rPr>
      <t>SLP</t>
    </r>
  </si>
  <si>
    <t>Muster</t>
  </si>
  <si>
    <t>Abruf von BDEW-Standardwerten:</t>
  </si>
  <si>
    <t>BDEW</t>
  </si>
  <si>
    <t>DE_GBD02</t>
  </si>
  <si>
    <t>SH_HEF04</t>
  </si>
  <si>
    <t>SH_HMF04</t>
  </si>
  <si>
    <t>DE_GBA04</t>
  </si>
  <si>
    <t>DE_GKO04</t>
  </si>
  <si>
    <t>DE_GGB04</t>
  </si>
  <si>
    <t>DE_GGA04</t>
  </si>
  <si>
    <t>DE_GHA04</t>
  </si>
  <si>
    <t>DE_GMF04</t>
  </si>
  <si>
    <t>DE_GMK04</t>
  </si>
  <si>
    <t>DE_GPD04</t>
  </si>
  <si>
    <t>DE_GBD04</t>
  </si>
  <si>
    <t>DE_GHD04</t>
  </si>
  <si>
    <t>DE_GWA04</t>
  </si>
  <si>
    <t>DE_GBH04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</si>
  <si>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</si>
  <si>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</si>
  <si>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</si>
  <si>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>MP-ID: </t>
  </si>
  <si>
    <t>Vorgaben für Feiertagskalender bundesweit / bundeslandspezif / NB-individuell</t>
  </si>
  <si>
    <r>
      <rPr>
        <sz val="11"/>
        <rFont val="Calibri"/>
        <family val="2"/>
        <charset val="1"/>
      </rPr>
      <t> DE </t>
    </r>
    <r>
      <rPr>
        <sz val="11"/>
        <rFont val="Calibri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</si>
  <si>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HB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</si>
  <si>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HH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</si>
  <si>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SL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</si>
  <si>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BE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</si>
  <si>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HE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</si>
  <si>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NI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</si>
  <si>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NW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</si>
  <si>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BW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</si>
  <si>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RP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</si>
  <si>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SH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</si>
  <si>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SN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</si>
  <si>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BB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</si>
  <si>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BY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</si>
  <si>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MV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</si>
  <si>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ST </t>
    </r>
    <r>
      <rPr>
        <sz val="10"/>
        <rFont val="Arial"/>
        <family val="2"/>
        <charset val="1"/>
      </rPr>
      <t> </t>
    </r>
  </si>
  <si>
    <r>
      <rPr>
        <sz val="10"/>
        <color rgb="FF000000"/>
        <rFont val="Arial"/>
        <family val="2"/>
        <charset val="1"/>
      </rPr>
      <t> </t>
    </r>
    <r>
      <rPr>
        <sz val="10"/>
        <rFont val="Arial"/>
        <family val="2"/>
        <charset val="1"/>
      </rPr>
      <t>TH </t>
    </r>
    <r>
      <rPr>
        <sz val="10"/>
        <rFont val="Arial"/>
        <family val="2"/>
        <charset val="1"/>
      </rPr>
      <t> </t>
    </r>
  </si>
  <si>
    <t>NB</t>
  </si>
  <si>
    <t>verwendeter Feiertagskalender des Netzgebiets</t>
  </si>
  <si>
    <t>Wochentag und entsprechender Ersatztag</t>
  </si>
  <si>
    <t>BRD, bundesweit </t>
  </si>
  <si>
    <r>
      <rPr>
        <sz val="11"/>
        <rFont val="Calibri"/>
        <family val="2"/>
        <charset val="1"/>
      </rPr>
      <t>Bremen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</si>
  <si>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Hamburg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</si>
  <si>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Saarland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</si>
  <si>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Berlin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</si>
  <si>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Hessen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</si>
  <si>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Nieder-sachsen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</si>
  <si>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Nordrhein-Westfalen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</si>
  <si>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Baden-Württemberg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</si>
  <si>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Rheinland-Pfalz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</si>
  <si>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Schleswig-Holstein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</si>
  <si>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Sachsen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</si>
  <si>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Brandenburg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</si>
  <si>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Bayern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</si>
  <si>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Mecklenburg-Vorpommern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</si>
  <si>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Sachsen-Anhalt </t>
    </r>
    <r>
      <rPr>
        <sz val="11"/>
        <rFont val="Calibri"/>
        <family val="2"/>
        <charset val="1"/>
      </rPr>
      <t> </t>
    </r>
  </si>
  <si>
    <r>
      <rPr>
        <sz val="11"/>
        <rFont val="Calibri"/>
        <family val="2"/>
        <charset val="1"/>
      </rPr>
      <t>Thüringen </t>
    </r>
    <r>
      <rPr>
        <sz val="11"/>
        <rFont val="Calibri"/>
        <family val="2"/>
        <charset val="1"/>
      </rPr>
      <t> </t>
    </r>
  </si>
  <si>
    <t>NB-individuell</t>
  </si>
  <si>
    <t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</si>
  <si>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</si>
  <si>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</si>
  <si>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</si>
  <si>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</si>
  <si>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</si>
  <si>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</si>
  <si>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</si>
  <si>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</si>
  <si>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</si>
  <si>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</si>
  <si>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</si>
  <si>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Faschingsdienstag (-47 Tage)</t>
  </si>
  <si>
    <r>
      <rPr>
        <sz val="11"/>
        <color rgb="FF000000"/>
        <rFont val="Calibri"/>
        <family val="2"/>
        <charset val="1"/>
      </rPr>
      <t>Karfreitag</t>
    </r>
    <r>
      <rPr>
        <sz val="11"/>
        <color rgb="FF000000"/>
        <rFont val="Calibri"/>
        <family val="2"/>
        <charset val="1"/>
      </rPr>
      <t> (-2 Tage)</t>
    </r>
  </si>
  <si>
    <r>
      <rPr>
        <sz val="11"/>
        <color rgb="FF000000"/>
        <rFont val="Calibri"/>
        <family val="2"/>
        <charset val="1"/>
      </rPr>
      <t>Ostersonntag</t>
    </r>
    <r>
      <rPr>
        <sz val="11"/>
        <color rgb="FF000000"/>
        <rFont val="Calibri"/>
        <family val="2"/>
        <charset val="1"/>
      </rPr>
      <t> (0. Tag)</t>
    </r>
  </si>
  <si>
    <r>
      <rPr>
        <sz val="11"/>
        <color rgb="FF000000"/>
        <rFont val="Calibri"/>
        <family val="2"/>
        <charset val="1"/>
      </rPr>
      <t>Ostermontag </t>
    </r>
    <r>
      <rPr>
        <sz val="11"/>
        <color rgb="FF000000"/>
        <rFont val="Calibri"/>
        <family val="2"/>
        <charset val="1"/>
      </rPr>
      <t>(+1 Tag)</t>
    </r>
  </si>
  <si>
    <t>Maifeiertag (1.5.)</t>
  </si>
  <si>
    <r>
      <rPr>
        <sz val="11"/>
        <color rgb="FF000000"/>
        <rFont val="Calibri"/>
        <family val="2"/>
        <charset val="1"/>
      </rPr>
      <t>Christi Himmelfahrt</t>
    </r>
    <r>
      <rPr>
        <sz val="11"/>
        <color rgb="FF000000"/>
        <rFont val="Calibri"/>
        <family val="2"/>
        <charset val="1"/>
      </rPr>
      <t> (+39 Tage)</t>
    </r>
  </si>
  <si>
    <r>
      <rPr>
        <sz val="11"/>
        <color rgb="FF000000"/>
        <rFont val="Calibri"/>
        <family val="2"/>
        <charset val="1"/>
      </rPr>
      <t>Pfingstsonntag </t>
    </r>
    <r>
      <rPr>
        <sz val="11"/>
        <color rgb="FF000000"/>
        <rFont val="Calibri"/>
        <family val="2"/>
        <charset val="1"/>
      </rPr>
      <t>(+49 Tage)</t>
    </r>
  </si>
  <si>
    <r>
      <rPr>
        <sz val="11"/>
        <color rgb="FF000000"/>
        <rFont val="Calibri"/>
        <family val="2"/>
        <charset val="1"/>
      </rPr>
      <t>Pfingstmontag</t>
    </r>
    <r>
      <rPr>
        <sz val="11"/>
        <color rgb="FF000000"/>
        <rFont val="Calibri"/>
        <family val="2"/>
        <charset val="1"/>
      </rPr>
      <t> (+50 Tage)</t>
    </r>
  </si>
  <si>
    <t>Fronleichnam (+60 Tage)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</si>
  <si>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</si>
  <si>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</si>
  <si>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</si>
  <si>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</si>
  <si>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</si>
  <si>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</si>
  <si>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</si>
  <si>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</si>
  <si>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</si>
  <si>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</si>
  <si>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>BDEW Standardlastprofile - SLP-Koef. </t>
  </si>
  <si>
    <t>hier keine Eintragungen / Veränderungen vornehmen !</t>
  </si>
  <si>
    <t>Quelle</t>
  </si>
  <si>
    <t>BDEW Nomenklatur</t>
  </si>
  <si>
    <t>Profilname</t>
  </si>
  <si>
    <r>
      <rPr>
        <b val="true"/>
        <vertAlign val="subscript"/>
        <sz val="10"/>
        <rFont val="Arial"/>
        <family val="2"/>
        <charset val="1"/>
      </rPr>
      <t>J</t>
    </r>
    <r>
      <rPr>
        <b val="true"/>
        <vertAlign val="subscript"/>
        <sz val="10"/>
        <rFont val="Arial"/>
        <family val="2"/>
        <charset val="1"/>
      </rPr>
      <t>0</t>
    </r>
  </si>
  <si>
    <t>m_H</t>
  </si>
  <si>
    <t>b_H</t>
  </si>
  <si>
    <t>m_W</t>
  </si>
  <si>
    <t>b_W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</si>
  <si>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</si>
  <si>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</si>
  <si>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</si>
  <si>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</si>
  <si>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</si>
  <si>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</si>
  <si>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</si>
  <si>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</si>
  <si>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</si>
  <si>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</si>
  <si>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HK3/HKO03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</si>
  <si>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</si>
  <si>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</si>
  <si>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</si>
  <si>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</si>
  <si>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</si>
  <si>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</si>
  <si>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</si>
  <si>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</si>
  <si>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</si>
  <si>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</si>
  <si>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</si>
  <si>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</si>
  <si>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</si>
  <si>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</si>
  <si>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</si>
  <si>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</si>
  <si>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</si>
  <si>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</si>
  <si>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</si>
  <si>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</si>
  <si>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</si>
  <si>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</si>
  <si>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</si>
  <si>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</si>
  <si>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</si>
  <si>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</si>
  <si>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</si>
  <si>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</si>
  <si>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</si>
  <si>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</si>
  <si>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</si>
  <si>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</si>
  <si>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</si>
  <si>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</si>
  <si>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</si>
  <si>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</si>
  <si>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</si>
  <si>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</si>
  <si>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</si>
  <si>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</si>
  <si>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</si>
  <si>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</si>
  <si>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</si>
  <si>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</si>
  <si>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</si>
  <si>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</si>
  <si>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</si>
  <si>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</si>
  <si>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</si>
  <si>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</si>
  <si>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</si>
  <si>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</si>
  <si>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</si>
  <si>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</si>
  <si>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</si>
  <si>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</si>
  <si>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</si>
  <si>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</si>
  <si>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</si>
  <si>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</si>
  <si>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</si>
  <si>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</si>
  <si>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</si>
  <si>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</si>
  <si>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</si>
  <si>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</si>
  <si>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</si>
  <si>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</si>
  <si>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</si>
  <si>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</si>
  <si>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</si>
  <si>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</si>
  <si>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</si>
  <si>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</si>
  <si>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</si>
  <si>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</si>
  <si>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</si>
  <si>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</si>
  <si>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</si>
  <si>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</si>
  <si>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</si>
  <si>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SLP-TUM</t>
  </si>
  <si>
    <t>BB_HEF03</t>
  </si>
  <si>
    <t>R13</t>
  </si>
  <si>
    <t>Bundeslandprofil</t>
  </si>
  <si>
    <t>BB_HEF04</t>
  </si>
  <si>
    <t>R14</t>
  </si>
  <si>
    <t>BB_HMF03</t>
  </si>
  <si>
    <t>R23</t>
  </si>
  <si>
    <t>BB_HMF04</t>
  </si>
  <si>
    <t>R24</t>
  </si>
  <si>
    <t>BE_HEF03</t>
  </si>
  <si>
    <t>B13</t>
  </si>
  <si>
    <t>BE_HEF04</t>
  </si>
  <si>
    <t>B14</t>
  </si>
  <si>
    <t>BE_HMF03</t>
  </si>
  <si>
    <t>B23</t>
  </si>
  <si>
    <t>BE_HMF04</t>
  </si>
  <si>
    <t>B24</t>
  </si>
  <si>
    <t>BW_HEF03</t>
  </si>
  <si>
    <t>W13</t>
  </si>
  <si>
    <t>BW_HEF04</t>
  </si>
  <si>
    <t>W14</t>
  </si>
  <si>
    <t>BW_HMF03</t>
  </si>
  <si>
    <t>W23</t>
  </si>
  <si>
    <t>BW_HMF04</t>
  </si>
  <si>
    <t>W24</t>
  </si>
  <si>
    <t>BY_HEF03</t>
  </si>
  <si>
    <t>G13</t>
  </si>
  <si>
    <t>BY_HEF04</t>
  </si>
  <si>
    <t>G14</t>
  </si>
  <si>
    <t>BY_HMF03</t>
  </si>
  <si>
    <t>G23</t>
  </si>
  <si>
    <t>BY_HMF04</t>
  </si>
  <si>
    <t>G24</t>
  </si>
  <si>
    <t>HB_HEF03</t>
  </si>
  <si>
    <t>M13</t>
  </si>
  <si>
    <t>HB_HEF04</t>
  </si>
  <si>
    <t>M14</t>
  </si>
  <si>
    <t>HB_HMF03</t>
  </si>
  <si>
    <t>M23</t>
  </si>
  <si>
    <t>HB_HMF04</t>
  </si>
  <si>
    <t>M24</t>
  </si>
  <si>
    <t>HE_HEF03</t>
  </si>
  <si>
    <t>F13</t>
  </si>
  <si>
    <t>HE_HEF04</t>
  </si>
  <si>
    <t>F14</t>
  </si>
  <si>
    <t>HE_HMF03</t>
  </si>
  <si>
    <t>F23</t>
  </si>
  <si>
    <t>HE_HMF04</t>
  </si>
  <si>
    <t>F24</t>
  </si>
  <si>
    <t>HH_HEF03</t>
  </si>
  <si>
    <t>H13</t>
  </si>
  <si>
    <t>HH_HEF04</t>
  </si>
  <si>
    <t>H14</t>
  </si>
  <si>
    <t>HH_HMF03</t>
  </si>
  <si>
    <t>H23</t>
  </si>
  <si>
    <t>HH_HMF04</t>
  </si>
  <si>
    <t>H24</t>
  </si>
  <si>
    <t>MV_HEF03</t>
  </si>
  <si>
    <t>V13</t>
  </si>
  <si>
    <t>MV_HEF04</t>
  </si>
  <si>
    <t>V14</t>
  </si>
  <si>
    <t>MV_HMF03</t>
  </si>
  <si>
    <t>V23</t>
  </si>
  <si>
    <t>MV_HMF04</t>
  </si>
  <si>
    <t>V24</t>
  </si>
  <si>
    <t>NI_HEF03</t>
  </si>
  <si>
    <t>I13</t>
  </si>
  <si>
    <t>NI_HEF04</t>
  </si>
  <si>
    <t>I14</t>
  </si>
  <si>
    <t>NI_HMF03</t>
  </si>
  <si>
    <t>I23</t>
  </si>
  <si>
    <t>NI_HMF04</t>
  </si>
  <si>
    <t>I24</t>
  </si>
  <si>
    <t>NW_HEF03</t>
  </si>
  <si>
    <t>N13</t>
  </si>
  <si>
    <t>NW_HEF04</t>
  </si>
  <si>
    <t>N14</t>
  </si>
  <si>
    <t>NW_HMF03</t>
  </si>
  <si>
    <t>N23</t>
  </si>
  <si>
    <t>NW_HMF04</t>
  </si>
  <si>
    <t>N24</t>
  </si>
  <si>
    <t>RP_HEF03</t>
  </si>
  <si>
    <t>P13</t>
  </si>
  <si>
    <t>RP_HEF04</t>
  </si>
  <si>
    <t>P14</t>
  </si>
  <si>
    <t>RP_HMF03</t>
  </si>
  <si>
    <t>P23</t>
  </si>
  <si>
    <t>RP_HMF04</t>
  </si>
  <si>
    <t>P24</t>
  </si>
  <si>
    <t>SH_HEF03</t>
  </si>
  <si>
    <t>L13</t>
  </si>
  <si>
    <t>L14</t>
  </si>
  <si>
    <t>SH_HMF03</t>
  </si>
  <si>
    <t>L23</t>
  </si>
  <si>
    <t>L24</t>
  </si>
  <si>
    <t>SL_HEF03</t>
  </si>
  <si>
    <t>A13</t>
  </si>
  <si>
    <t>SL_HEF04</t>
  </si>
  <si>
    <t>A14</t>
  </si>
  <si>
    <t>SL_HMF03</t>
  </si>
  <si>
    <t>A23</t>
  </si>
  <si>
    <t>SL_HMF04</t>
  </si>
  <si>
    <t>A24</t>
  </si>
  <si>
    <t>SN_HEF03</t>
  </si>
  <si>
    <t>S13</t>
  </si>
  <si>
    <t>SN_HEF04</t>
  </si>
  <si>
    <t>S14</t>
  </si>
  <si>
    <t>SN_HMF03</t>
  </si>
  <si>
    <t>S23</t>
  </si>
  <si>
    <t>SN_HMF04</t>
  </si>
  <si>
    <t>S24</t>
  </si>
  <si>
    <t>ST_HEF03</t>
  </si>
  <si>
    <t>C13</t>
  </si>
  <si>
    <t>ST_HEF04</t>
  </si>
  <si>
    <t>C14</t>
  </si>
  <si>
    <t>ST_HMF03</t>
  </si>
  <si>
    <t>C23</t>
  </si>
  <si>
    <t>ST_HMF04</t>
  </si>
  <si>
    <t>C24</t>
  </si>
  <si>
    <t>TH_HEF03</t>
  </si>
  <si>
    <t>T13</t>
  </si>
  <si>
    <t>TH_HEF04</t>
  </si>
  <si>
    <t>T14</t>
  </si>
  <si>
    <t>TH_HMF03</t>
  </si>
  <si>
    <t>T23</t>
  </si>
  <si>
    <t>TH_HMF04</t>
  </si>
  <si>
    <t>T24</t>
  </si>
  <si>
    <t>BDEW Standardlastprofile - WT-Koef. </t>
  </si>
  <si>
    <t>Wochentagfaktoren gemäß TUM</t>
  </si>
  <si>
    <t>  Bezeichnung</t>
  </si>
  <si>
    <t>Wochentagfaktoren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</si>
  <si>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</si>
  <si>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</si>
  <si>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</si>
  <si>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</si>
  <si>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</si>
  <si>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</si>
  <si>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</si>
  <si>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</si>
  <si>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</si>
  <si>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</si>
  <si>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</si>
  <si>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</si>
  <si>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</si>
  <si>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</si>
  <si>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</si>
  <si>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</si>
  <si>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</si>
  <si>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</si>
  <si>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H/N-Profil</t>
  </si>
  <si>
    <t>Alternative Profilempfehlung</t>
  </si>
  <si>
    <t>HEF</t>
  </si>
  <si>
    <t>Einfamilienhaushalt</t>
  </si>
  <si>
    <t>Heizgas</t>
  </si>
  <si>
    <t>HMF</t>
  </si>
  <si>
    <t>Mehrfamilienhaushalt</t>
  </si>
  <si>
    <t>HKO</t>
  </si>
  <si>
    <t>Kochgas</t>
  </si>
  <si>
    <t>GKO</t>
  </si>
  <si>
    <t>Gebietskörpersch., Kreditinst. u. Versich., Org. o. Erwerbszw. &amp; öff. Einr.</t>
  </si>
  <si>
    <t>Gewerbe</t>
  </si>
  <si>
    <t>Hauptprofil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</si>
  <si>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</si>
  <si>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</si>
  <si>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</si>
  <si>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</si>
  <si>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</si>
  <si>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</si>
  <si>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</si>
  <si>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</si>
  <si>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GWA</t>
  </si>
  <si>
    <t>Wäschereien</t>
  </si>
  <si>
    <t>GGA</t>
  </si>
  <si>
    <t>Gaststätten</t>
  </si>
  <si>
    <t>Nebenprofil</t>
  </si>
  <si>
    <t>GBA</t>
  </si>
  <si>
    <t>Bäckereien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</si>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</sst>
</file>

<file path=xl/styles.xml><?xml version="1.0" encoding="utf-8"?>
<styleSheet xmlns="http://schemas.openxmlformats.org/spreadsheetml/2006/main">
  <numFmts count="39">
    <numFmt numFmtId="164" formatCode="GENERAL"/>
    <numFmt numFmtId="165" formatCode="GENERAL\."/>
    <numFmt numFmtId="166" formatCode="0"/>
    <numFmt numFmtId="167" formatCode="DD/MM/YYYY"/>
    <numFmt numFmtId="168" formatCode="_-* #,##0.00\ [$€]_-;\-* #,##0.00\ [$€]_-;_-* \-??\ [$€]_-;_-@_-"/>
    <numFmt numFmtId="169" formatCode="_-* #,##0.00&quot; €&quot;_-;\-* #,##0.00&quot; €&quot;_-;_-* \-??&quot; €&quot;_-;_-@_-"/>
    <numFmt numFmtId="170" formatCode="#,#00"/>
    <numFmt numFmtId="171" formatCode="_(* #,##0.00_);_(* \(#,##0.00\);_(* \-??_);_(@_)"/>
    <numFmt numFmtId="172" formatCode="_-* #,##0.00\ _€_-;\-* #,##0.00\ _€_-;_-* \-??\ _€_-;_-@_-"/>
    <numFmt numFmtId="173" formatCode="0%"/>
    <numFmt numFmtId="174" formatCode="0.0%"/>
    <numFmt numFmtId="175" formatCode="0.00%"/>
    <numFmt numFmtId="176" formatCode=";;;"/>
    <numFmt numFmtId="177" formatCode="\$#,#00"/>
    <numFmt numFmtId="178" formatCode="@"/>
    <numFmt numFmtId="179" formatCode="#,##0.00"/>
    <numFmt numFmtId="180" formatCode="&quot;&lt;  &quot;#,##0&quot; kWh&quot;"/>
    <numFmt numFmtId="181" formatCode="&quot;&lt;  &quot;#,##0&quot; kW&quot;"/>
    <numFmt numFmtId="182" formatCode="\+#,##0.00&quot; °C&quot;;\-#,##0.00&quot; °C&quot;"/>
    <numFmt numFmtId="183" formatCode="0&quot; h&quot;"/>
    <numFmt numFmtId="184" formatCode="H:MM;@"/>
    <numFmt numFmtId="185" formatCode="&quot;Station S &quot;0"/>
    <numFmt numFmtId="186" formatCode="#,##0.0000"/>
    <numFmt numFmtId="187" formatCode="#,##0.000"/>
    <numFmt numFmtId="188" formatCode="\T0"/>
    <numFmt numFmtId="189" formatCode="0.0000"/>
    <numFmt numFmtId="190" formatCode="#,##0.0000000000"/>
    <numFmt numFmtId="191" formatCode="#,##0.0000000_-\ ;\-#,##0.0000000_-;0"/>
    <numFmt numFmtId="192" formatCode="#,##0.0_-\ ;\-#,##0.0_-;0"/>
    <numFmt numFmtId="193" formatCode="#,##0.00000_-\ ;\-#,##0.00000_-;0"/>
    <numFmt numFmtId="194" formatCode="0.0"/>
    <numFmt numFmtId="195" formatCode="#,##0.00000000_-\ ;\-#,##0.00000000_-;0"/>
    <numFmt numFmtId="196" formatCode="0.000"/>
    <numFmt numFmtId="197" formatCode="_-* #,##0.00000000\ _€_-;\-* #,##0.00000000\ _€_-;_-* \-??\ _€_-;_-@_-"/>
    <numFmt numFmtId="198" formatCode="#,##0.00000000_ ;\-#,##0.00000000\ "/>
    <numFmt numFmtId="199" formatCode="#,##0.0_ ;\-#,##0.0\ "/>
    <numFmt numFmtId="200" formatCode="_-\ #,##0.00000000\ _€_-;&quot;- &quot;#,##0.00000000\ _€_-;_-* \-??\ _€_-;_-@_-"/>
    <numFmt numFmtId="201" formatCode="0.0000&quot;  &quot;"/>
    <numFmt numFmtId="202" formatCode="0.000&quot;  &quot;"/>
  </numFmts>
  <fonts count="7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3F3F3F"/>
      <name val="Arial"/>
      <family val="2"/>
      <charset val="1"/>
    </font>
    <font>
      <b val="true"/>
      <sz val="10"/>
      <color rgb="FFFF9900"/>
      <name val="Arial"/>
      <family val="2"/>
      <charset val="1"/>
    </font>
    <font>
      <b val="true"/>
      <sz val="10"/>
      <color rgb="FFFA7D00"/>
      <name val="Arial"/>
      <family val="2"/>
      <charset val="1"/>
    </font>
    <font>
      <sz val="1"/>
      <color rgb="FF000000"/>
      <name val="Courier New"/>
      <family val="3"/>
      <charset val="1"/>
    </font>
    <font>
      <sz val="10"/>
      <name val="Arial"/>
      <family val="2"/>
      <charset val="1"/>
    </font>
    <font>
      <sz val="10"/>
      <color rgb="FF333399"/>
      <name val="Arial"/>
      <family val="2"/>
      <charset val="1"/>
    </font>
    <font>
      <sz val="10"/>
      <color rgb="FF3F3F76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i val="true"/>
      <sz val="10"/>
      <color rgb="FF7F7F7F"/>
      <name val="Arial"/>
      <family val="2"/>
      <charset val="1"/>
    </font>
    <font>
      <sz val="10"/>
      <color rgb="FF008000"/>
      <name val="Arial"/>
      <family val="2"/>
      <charset val="1"/>
    </font>
    <font>
      <sz val="10"/>
      <color rgb="FF006100"/>
      <name val="Arial"/>
      <family val="2"/>
      <charset val="1"/>
    </font>
    <font>
      <sz val="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"/>
      <color rgb="FF000000"/>
      <name val="Courier New"/>
      <family val="3"/>
      <charset val="1"/>
    </font>
    <font>
      <sz val="10"/>
      <color rgb="FF993300"/>
      <name val="Arial"/>
      <family val="2"/>
      <charset val="1"/>
    </font>
    <font>
      <sz val="10"/>
      <color rgb="FF9C6500"/>
      <name val="Arial"/>
      <family val="2"/>
      <charset val="1"/>
    </font>
    <font>
      <sz val="10"/>
      <color rgb="FF800080"/>
      <name val="Arial"/>
      <family val="2"/>
      <charset val="1"/>
    </font>
    <font>
      <sz val="10"/>
      <color rgb="FF9C0006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DIN-Regular"/>
      <family val="2"/>
      <charset val="1"/>
    </font>
    <font>
      <sz val="11"/>
      <name val="Times New Roman"/>
      <family val="1"/>
      <charset val="1"/>
    </font>
    <font>
      <sz val="6"/>
      <name val="Arial"/>
      <family val="2"/>
      <charset val="1"/>
    </font>
    <font>
      <sz val="10"/>
      <name val="Courier New"/>
      <family val="3"/>
      <charset val="1"/>
    </font>
    <font>
      <b val="true"/>
      <sz val="8"/>
      <name val="MS Sans Serif"/>
      <family val="2"/>
      <charset val="1"/>
    </font>
    <font>
      <sz val="10"/>
      <color rgb="FFFF9900"/>
      <name val="Arial"/>
      <family val="2"/>
      <charset val="1"/>
    </font>
    <font>
      <sz val="10"/>
      <color rgb="FFFA7D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5"/>
      <color rgb="FF1F497D"/>
      <name val="Calibri"/>
      <family val="2"/>
      <charset val="1"/>
    </font>
    <font>
      <b val="true"/>
      <sz val="15"/>
      <color rgb="FF003366"/>
      <name val="Arial"/>
      <family val="2"/>
      <charset val="1"/>
    </font>
    <font>
      <b val="true"/>
      <sz val="15"/>
      <color rgb="FF1F497D"/>
      <name val="Arial"/>
      <family val="2"/>
      <charset val="1"/>
    </font>
    <font>
      <b val="true"/>
      <sz val="13"/>
      <color rgb="FF1F497D"/>
      <name val="Calibri"/>
      <family val="2"/>
      <charset val="1"/>
    </font>
    <font>
      <b val="true"/>
      <sz val="13"/>
      <color rgb="FF1F497D"/>
      <name val="Arial"/>
      <family val="2"/>
      <charset val="1"/>
    </font>
    <font>
      <b val="true"/>
      <sz val="13"/>
      <color rgb="FF003366"/>
      <name val="Arial"/>
      <family val="2"/>
      <charset val="1"/>
    </font>
    <font>
      <b val="true"/>
      <sz val="11"/>
      <color rgb="FF003366"/>
      <name val="Arial"/>
      <family val="2"/>
      <charset val="1"/>
    </font>
    <font>
      <b val="true"/>
      <sz val="11"/>
      <color rgb="FF1F497D"/>
      <name val="Arial"/>
      <family val="2"/>
      <charset val="1"/>
    </font>
    <font>
      <b val="true"/>
      <sz val="11"/>
      <color rgb="FF1F497D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8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8.8"/>
      <color rgb="FF0000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8.8"/>
      <name val="Symbol"/>
      <family val="1"/>
      <charset val="2"/>
    </font>
    <font>
      <sz val="18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name val="Symbol"/>
      <family val="1"/>
      <charset val="2"/>
    </font>
    <font>
      <vertAlign val="subscript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vertAlign val="subscript"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vertAlign val="subscript"/>
      <sz val="12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b val="true"/>
      <vertAlign val="subscript"/>
      <sz val="8"/>
      <name val="Calibri"/>
      <family val="2"/>
      <charset val="1"/>
    </font>
    <font>
      <sz val="8"/>
      <name val="Calibri"/>
      <family val="2"/>
      <charset val="1"/>
    </font>
    <font>
      <vertAlign val="subscript"/>
      <sz val="8"/>
      <name val="Calibri"/>
      <family val="2"/>
      <charset val="1"/>
    </font>
    <font>
      <sz val="11"/>
      <color rgb="FFC00000"/>
      <name val="Calibri"/>
      <family val="2"/>
      <charset val="1"/>
    </font>
    <font>
      <b val="true"/>
      <sz val="10"/>
      <name val="Symbol"/>
      <family val="1"/>
      <charset val="2"/>
    </font>
    <font>
      <b val="true"/>
      <vertAlign val="subscript"/>
      <sz val="10"/>
      <name val="Arial"/>
      <family val="2"/>
      <charset val="1"/>
    </font>
  </fonts>
  <fills count="64">
    <fill>
      <patternFill patternType="none"/>
    </fill>
    <fill>
      <patternFill patternType="gray125"/>
    </fill>
    <fill>
      <patternFill patternType="darkGray">
        <fgColor rgb="FFBCCDEB"/>
        <bgColor rgb="FFCCC1DA"/>
      </patternFill>
    </fill>
    <fill>
      <patternFill patternType="solid">
        <fgColor rgb="FFDCE6F2"/>
        <bgColor rgb="FFE6E0EC"/>
      </patternFill>
    </fill>
    <fill>
      <patternFill patternType="solid">
        <fgColor rgb="FFFF99CC"/>
        <bgColor rgb="FFE6B9B8"/>
      </patternFill>
    </fill>
    <fill>
      <patternFill patternType="solid">
        <fgColor rgb="FFF2DCDB"/>
        <bgColor rgb="FFE6E0EC"/>
      </patternFill>
    </fill>
    <fill>
      <patternFill patternType="solid">
        <fgColor rgb="FFCBFDCD"/>
        <bgColor rgb="FFD9F9FB"/>
      </patternFill>
    </fill>
    <fill>
      <patternFill patternType="solid">
        <fgColor rgb="FFEBF1DE"/>
        <bgColor rgb="FFEEECE1"/>
      </patternFill>
    </fill>
    <fill>
      <patternFill patternType="solid">
        <fgColor rgb="FFCC99FF"/>
        <bgColor rgb="FFD3B2B2"/>
      </patternFill>
    </fill>
    <fill>
      <patternFill patternType="solid">
        <fgColor rgb="FFE6E0EC"/>
        <bgColor rgb="FFDCE6F2"/>
      </patternFill>
    </fill>
    <fill>
      <patternFill patternType="darkGray">
        <fgColor rgb="FFD9F9FB"/>
        <bgColor rgb="FFCBFDCD"/>
      </patternFill>
    </fill>
    <fill>
      <patternFill patternType="mediumGray">
        <fgColor rgb="FFDCE6F2"/>
        <bgColor rgb="FFD9F9FB"/>
      </patternFill>
    </fill>
    <fill>
      <patternFill patternType="solid">
        <fgColor rgb="FFFFCA97"/>
        <bgColor rgb="FFEFD386"/>
      </patternFill>
    </fill>
    <fill>
      <patternFill patternType="solid">
        <fgColor rgb="FFFDEADA"/>
        <bgColor rgb="FFEEECE1"/>
      </patternFill>
    </fill>
    <fill>
      <patternFill patternType="solid">
        <fgColor rgb="FF97CDFB"/>
        <bgColor rgb="FF99B8DA"/>
      </patternFill>
    </fill>
    <fill>
      <patternFill patternType="solid">
        <fgColor rgb="FFBCCDEB"/>
        <bgColor rgb="FFB7DEE8"/>
      </patternFill>
    </fill>
    <fill>
      <patternFill patternType="solid">
        <fgColor rgb="FFFF8080"/>
        <bgColor rgb="FFFF99CC"/>
      </patternFill>
    </fill>
    <fill>
      <patternFill patternType="solid">
        <fgColor rgb="FFE6B9B8"/>
        <bgColor rgb="FFD3B2B2"/>
      </patternFill>
    </fill>
    <fill>
      <patternFill patternType="solid">
        <fgColor rgb="FF00FF00"/>
        <bgColor rgb="FF8EDF4C"/>
      </patternFill>
    </fill>
    <fill>
      <patternFill patternType="solid">
        <fgColor rgb="FFD7E4BD"/>
        <bgColor rgb="FFDAD9D8"/>
      </patternFill>
    </fill>
    <fill>
      <patternFill patternType="solid">
        <fgColor rgb="FFCCC1DA"/>
        <bgColor rgb="FFC0C0C0"/>
      </patternFill>
    </fill>
    <fill>
      <patternFill patternType="solid">
        <fgColor rgb="FFB7DEE8"/>
        <bgColor rgb="FFBCCDEB"/>
      </patternFill>
    </fill>
    <fill>
      <patternFill patternType="solid">
        <fgColor rgb="FFFFCC00"/>
        <bgColor rgb="FFFE9805"/>
      </patternFill>
    </fill>
    <fill>
      <patternFill patternType="solid">
        <fgColor rgb="FFFDD4B9"/>
        <bgColor rgb="FFFFCA97"/>
      </patternFill>
    </fill>
    <fill>
      <patternFill patternType="solid">
        <fgColor rgb="FF0066CC"/>
        <bgColor rgb="FF1F497D"/>
      </patternFill>
    </fill>
    <fill>
      <patternFill patternType="solid">
        <fgColor rgb="FF99B8DA"/>
        <bgColor rgb="FFA9A5B1"/>
      </patternFill>
    </fill>
    <fill>
      <patternFill patternType="mediumGray">
        <fgColor rgb="FFD3B2B2"/>
        <bgColor rgb="FFFF8080"/>
      </patternFill>
    </fill>
    <fill>
      <patternFill patternType="solid">
        <fgColor rgb="FFC3D69B"/>
        <bgColor rgb="FFD7E4BD"/>
      </patternFill>
    </fill>
    <fill>
      <patternFill patternType="solid">
        <fgColor rgb="FF800080"/>
        <bgColor rgb="FF343491"/>
      </patternFill>
    </fill>
    <fill>
      <patternFill patternType="solid">
        <fgColor rgb="FFA9A5B1"/>
        <bgColor rgb="FFB2B2B2"/>
      </patternFill>
    </fill>
    <fill>
      <patternFill patternType="solid">
        <fgColor rgb="FF38C6CB"/>
        <bgColor rgb="FF97CDFB"/>
      </patternFill>
    </fill>
    <fill>
      <patternFill patternType="darkGray">
        <fgColor rgb="FF97CDFB"/>
        <bgColor rgb="FF99B8DA"/>
      </patternFill>
    </fill>
    <fill>
      <patternFill patternType="solid">
        <fgColor rgb="FFFE9805"/>
        <bgColor rgb="FFFB7D00"/>
      </patternFill>
    </fill>
    <fill>
      <patternFill patternType="solid">
        <fgColor rgb="FFFFCA97"/>
        <bgColor rgb="FFEFD386"/>
      </patternFill>
    </fill>
    <fill>
      <patternFill patternType="solid">
        <fgColor rgb="FF343491"/>
        <bgColor rgb="FF1F497D"/>
      </patternFill>
    </fill>
    <fill>
      <patternFill patternType="solid">
        <fgColor rgb="FF4F81BD"/>
        <bgColor rgb="FF7F738E"/>
      </patternFill>
    </fill>
    <fill>
      <patternFill patternType="solid">
        <fgColor rgb="FFFF0000"/>
        <bgColor rgb="FFB44A0F"/>
      </patternFill>
    </fill>
    <fill>
      <patternFill patternType="solid">
        <fgColor rgb="FFB44A0F"/>
        <bgColor rgb="FFFF6600"/>
      </patternFill>
    </fill>
    <fill>
      <patternFill patternType="mediumGray">
        <fgColor rgb="FF4F81BD"/>
        <bgColor rgb="FF0A8514"/>
      </patternFill>
    </fill>
    <fill>
      <patternFill patternType="mediumGray">
        <fgColor rgb="FF8EDF4C"/>
        <bgColor rgb="FF9E9E9E"/>
      </patternFill>
    </fill>
    <fill>
      <patternFill patternType="solid">
        <fgColor rgb="FF7F738E"/>
        <bgColor rgb="FF808080"/>
      </patternFill>
    </fill>
    <fill>
      <patternFill patternType="mediumGray">
        <fgColor rgb="FF38C6CB"/>
        <bgColor rgb="FF4F81BD"/>
      </patternFill>
    </fill>
    <fill>
      <patternFill patternType="solid">
        <fgColor rgb="FFFF6600"/>
        <bgColor rgb="FFFB7D00"/>
      </patternFill>
    </fill>
    <fill>
      <patternFill patternType="mediumGray">
        <fgColor rgb="FFFE9805"/>
        <bgColor rgb="FFFF8080"/>
      </patternFill>
    </fill>
    <fill>
      <patternFill patternType="solid">
        <fgColor rgb="FFC0C0C0"/>
        <bgColor rgb="FFCCC1DA"/>
      </patternFill>
    </fill>
    <fill>
      <patternFill patternType="solid">
        <fgColor rgb="FFF2F2F2"/>
        <bgColor rgb="FFEEECE1"/>
      </patternFill>
    </fill>
    <fill>
      <patternFill patternType="mediumGray">
        <fgColor rgb="FFCBFDCD"/>
        <bgColor rgb="FFD7E4BD"/>
      </patternFill>
    </fill>
    <fill>
      <patternFill patternType="solid">
        <fgColor rgb="FFFFFF99"/>
        <bgColor rgb="FFFFEB9C"/>
      </patternFill>
    </fill>
    <fill>
      <patternFill patternType="solid">
        <fgColor rgb="FFFFEB9C"/>
        <bgColor rgb="FFFFFF99"/>
      </patternFill>
    </fill>
    <fill>
      <patternFill patternType="solid">
        <fgColor rgb="FFFFFFCC"/>
        <bgColor rgb="FFEBF1DE"/>
      </patternFill>
    </fill>
    <fill>
      <patternFill patternType="solid">
        <fgColor rgb="FFC0C0C0"/>
        <bgColor rgb="FFCCC1DA"/>
      </patternFill>
    </fill>
    <fill>
      <patternFill patternType="solid">
        <fgColor rgb="FFFDD4B9"/>
        <bgColor rgb="FFF2DCDB"/>
      </patternFill>
    </fill>
    <fill>
      <patternFill patternType="solid">
        <fgColor rgb="FF9E9E9E"/>
        <bgColor rgb="FFA9A5B1"/>
      </patternFill>
    </fill>
    <fill>
      <patternFill patternType="darkGray">
        <fgColor rgb="FFA9A5B1"/>
        <bgColor rgb="FF9E9E9E"/>
      </patternFill>
    </fill>
    <fill>
      <patternFill patternType="solid">
        <fgColor rgb="FFFFFF66"/>
        <bgColor rgb="FFFFFF99"/>
      </patternFill>
    </fill>
    <fill>
      <patternFill patternType="solid">
        <fgColor rgb="FFFFFFFF"/>
        <bgColor rgb="FFF2F2F2"/>
      </patternFill>
    </fill>
    <fill>
      <patternFill patternType="solid">
        <fgColor rgb="FFEEECE1"/>
        <bgColor rgb="FFEBF1DE"/>
      </patternFill>
    </fill>
    <fill>
      <patternFill patternType="solid">
        <fgColor rgb="FFDAD9D8"/>
        <bgColor rgb="FFE6E0EC"/>
      </patternFill>
    </fill>
    <fill>
      <patternFill patternType="mediumGray">
        <fgColor rgb="FFDAD9D8"/>
        <bgColor rgb="FFD7E4BD"/>
      </patternFill>
    </fill>
    <fill>
      <patternFill patternType="solid">
        <fgColor rgb="FFD3B2B2"/>
        <bgColor rgb="FFE6B9B8"/>
      </patternFill>
    </fill>
    <fill>
      <patternFill patternType="solid">
        <fgColor rgb="FFEFD386"/>
        <bgColor rgb="FFFFCA97"/>
      </patternFill>
    </fill>
    <fill>
      <patternFill patternType="darkGray">
        <fgColor rgb="FFA9A5B1"/>
        <bgColor rgb="FF9E9E9E"/>
      </patternFill>
    </fill>
    <fill>
      <patternFill patternType="darkGray">
        <fgColor rgb="FF8EDF4C"/>
        <bgColor rgb="FFC3D69B"/>
      </patternFill>
    </fill>
    <fill>
      <patternFill patternType="darkGray">
        <fgColor rgb="FF8EDF4C"/>
        <bgColor rgb="FF00FF00"/>
      </patternFill>
    </fill>
  </fills>
  <borders count="81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7F738E"/>
      </left>
      <right style="thin">
        <color rgb="FF7F738E"/>
      </right>
      <top style="thin">
        <color rgb="FF7F738E"/>
      </top>
      <bottom style="thin">
        <color rgb="FF7F738E"/>
      </bottom>
      <diagonal/>
    </border>
    <border diagonalUp="false" diagonalDown="false">
      <left/>
      <right/>
      <top style="thin">
        <color rgb="FF343491"/>
      </top>
      <bottom style="double">
        <color rgb="FF343491"/>
      </bottom>
      <diagonal/>
    </border>
    <border diagonalUp="false" diagonalDown="false">
      <left/>
      <right/>
      <top style="thin">
        <color rgb="FF4F81BD"/>
      </top>
      <bottom style="double">
        <color rgb="FF4F81BD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/>
      <bottom style="double">
        <color rgb="FFFE9805"/>
      </bottom>
      <diagonal/>
    </border>
    <border diagonalUp="false" diagonalDown="false">
      <left/>
      <right/>
      <top/>
      <bottom style="double">
        <color rgb="FFFB7D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/>
      <right/>
      <top/>
      <bottom style="thick">
        <color rgb="FF343491"/>
      </bottom>
      <diagonal/>
    </border>
    <border diagonalUp="false" diagonalDown="false">
      <left/>
      <right/>
      <top/>
      <bottom style="thick">
        <color rgb="FF99B8DA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medium">
        <color rgb="FF99B8DA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dotted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tted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dotted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</borders>
  <cellStyleXfs count="17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30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5" fillId="32" borderId="0" applyFont="true" applyBorder="false" applyAlignment="true" applyProtection="false">
      <alignment horizontal="general" vertical="bottom" textRotation="0" wrapText="false" indent="0" shrinkToFit="false"/>
    </xf>
    <xf numFmtId="164" fontId="5" fillId="33" borderId="0" applyFont="true" applyBorder="false" applyAlignment="true" applyProtection="false">
      <alignment horizontal="general" vertical="bottom" textRotation="0" wrapText="false" indent="0" shrinkToFit="false"/>
    </xf>
    <xf numFmtId="164" fontId="5" fillId="34" borderId="0" applyFont="true" applyBorder="false" applyAlignment="true" applyProtection="false">
      <alignment horizontal="general" vertical="bottom" textRotation="0" wrapText="false" indent="0" shrinkToFit="false"/>
    </xf>
    <xf numFmtId="164" fontId="5" fillId="35" borderId="0" applyFont="true" applyBorder="false" applyAlignment="true" applyProtection="false">
      <alignment horizontal="general" vertical="bottom" textRotation="0" wrapText="false" indent="0" shrinkToFit="false"/>
    </xf>
    <xf numFmtId="164" fontId="5" fillId="36" borderId="0" applyFont="true" applyBorder="false" applyAlignment="true" applyProtection="false">
      <alignment horizontal="general" vertical="bottom" textRotation="0" wrapText="false" indent="0" shrinkToFit="false"/>
    </xf>
    <xf numFmtId="164" fontId="5" fillId="37" borderId="0" applyFont="true" applyBorder="false" applyAlignment="true" applyProtection="false">
      <alignment horizontal="general" vertical="bottom" textRotation="0" wrapText="false" indent="0" shrinkToFit="false"/>
    </xf>
    <xf numFmtId="164" fontId="5" fillId="38" borderId="0" applyFont="true" applyBorder="false" applyAlignment="true" applyProtection="false">
      <alignment horizontal="general" vertical="bottom" textRotation="0" wrapText="false" indent="0" shrinkToFit="false"/>
    </xf>
    <xf numFmtId="164" fontId="5" fillId="39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40" borderId="0" applyFont="true" applyBorder="false" applyAlignment="true" applyProtection="false">
      <alignment horizontal="general" vertical="bottom" textRotation="0" wrapText="false" indent="0" shrinkToFit="false"/>
    </xf>
    <xf numFmtId="164" fontId="5" fillId="30" borderId="0" applyFont="true" applyBorder="false" applyAlignment="true" applyProtection="false">
      <alignment horizontal="general" vertical="bottom" textRotation="0" wrapText="false" indent="0" shrinkToFit="false"/>
    </xf>
    <xf numFmtId="164" fontId="5" fillId="41" borderId="0" applyFont="true" applyBorder="false" applyAlignment="true" applyProtection="false">
      <alignment horizontal="general" vertical="bottom" textRotation="0" wrapText="false" indent="0" shrinkToFit="false"/>
    </xf>
    <xf numFmtId="164" fontId="5" fillId="42" borderId="0" applyFont="true" applyBorder="false" applyAlignment="true" applyProtection="false">
      <alignment horizontal="general" vertical="bottom" textRotation="0" wrapText="false" indent="0" shrinkToFit="false"/>
    </xf>
    <xf numFmtId="164" fontId="5" fillId="43" borderId="0" applyFont="true" applyBorder="false" applyAlignment="true" applyProtection="false">
      <alignment horizontal="general" vertical="bottom" textRotation="0" wrapText="false" indent="0" shrinkToFit="false"/>
    </xf>
    <xf numFmtId="164" fontId="6" fillId="44" borderId="1" applyFont="true" applyBorder="true" applyAlignment="true" applyProtection="false">
      <alignment horizontal="general" vertical="bottom" textRotation="0" wrapText="false" indent="0" shrinkToFit="false"/>
    </xf>
    <xf numFmtId="164" fontId="7" fillId="45" borderId="2" applyFont="true" applyBorder="true" applyAlignment="true" applyProtection="false">
      <alignment horizontal="general" vertical="bottom" textRotation="0" wrapText="false" indent="0" shrinkToFit="false"/>
    </xf>
    <xf numFmtId="164" fontId="8" fillId="44" borderId="3" applyFont="true" applyBorder="true" applyAlignment="true" applyProtection="false">
      <alignment horizontal="general" vertical="bottom" textRotation="0" wrapText="false" indent="0" shrinkToFit="false"/>
    </xf>
    <xf numFmtId="164" fontId="9" fillId="45" borderId="4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1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2" borderId="3" applyFont="true" applyBorder="true" applyAlignment="true" applyProtection="false">
      <alignment horizontal="general" vertical="bottom" textRotation="0" wrapText="false" indent="0" shrinkToFit="false"/>
    </xf>
    <xf numFmtId="164" fontId="13" fillId="12" borderId="4" applyFont="true" applyBorder="true" applyAlignment="true" applyProtection="false">
      <alignment horizontal="general" vertical="bottom" textRotation="0" wrapText="false" indent="0" shrinkToFit="false"/>
    </xf>
    <xf numFmtId="164" fontId="14" fillId="0" borderId="5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1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6" borderId="0" applyFont="true" applyBorder="false" applyAlignment="true" applyProtection="false">
      <alignment horizontal="general" vertical="bottom" textRotation="0" wrapText="false" indent="0" shrinkToFit="false"/>
    </xf>
    <xf numFmtId="164" fontId="18" fillId="46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2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2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7" borderId="0" applyFont="true" applyBorder="false" applyAlignment="true" applyProtection="false">
      <alignment horizontal="general" vertical="bottom" textRotation="0" wrapText="false" indent="0" shrinkToFit="false"/>
    </xf>
    <xf numFmtId="164" fontId="25" fillId="48" borderId="0" applyFont="true" applyBorder="false" applyAlignment="true" applyProtection="false">
      <alignment horizontal="general" vertical="bottom" textRotation="0" wrapText="false" indent="0" shrinkToFit="false"/>
    </xf>
    <xf numFmtId="164" fontId="0" fillId="49" borderId="7" applyFont="true" applyBorder="true" applyAlignment="true" applyProtection="false">
      <alignment horizontal="general" vertical="bottom" textRotation="0" wrapText="false" indent="0" shrinkToFit="false"/>
    </xf>
    <xf numFmtId="164" fontId="0" fillId="49" borderId="8" applyFont="true" applyBorder="true" applyAlignment="true" applyProtection="false">
      <alignment horizontal="general" vertical="bottom" textRotation="0" wrapText="false" indent="0" shrinkToFit="false"/>
    </xf>
    <xf numFmtId="164" fontId="0" fillId="49" borderId="8" applyFont="true" applyBorder="true" applyAlignment="true" applyProtection="false">
      <alignment horizontal="general" vertical="bottom" textRotation="0" wrapText="false" indent="0" shrinkToFit="false"/>
    </xf>
    <xf numFmtId="164" fontId="0" fillId="49" borderId="8" applyFont="true" applyBorder="true" applyAlignment="true" applyProtection="false">
      <alignment horizontal="general" vertical="bottom" textRotation="0" wrapText="false" indent="0" shrinkToFit="false"/>
    </xf>
    <xf numFmtId="164" fontId="0" fillId="49" borderId="8" applyFont="true" applyBorder="tru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4" borderId="0" applyFont="true" applyBorder="false" applyAlignment="true" applyProtection="false">
      <alignment horizontal="general" vertical="bottom" textRotation="0" wrapText="false" indent="0" shrinkToFit="false"/>
    </xf>
    <xf numFmtId="164" fontId="27" fillId="51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1" fillId="0" borderId="0" applyFont="true" applyBorder="tru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33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4" fillId="0" borderId="10" applyFont="true" applyBorder="true" applyAlignment="true" applyProtection="false">
      <alignment horizontal="general" vertical="bottom" textRotation="0" wrapText="false" indent="0" shrinkToFit="false"/>
    </xf>
    <xf numFmtId="164" fontId="35" fillId="0" borderId="11" applyFont="true" applyBorder="true" applyAlignment="true" applyProtection="false">
      <alignment horizontal="general" vertical="bottom" textRotation="0" wrapText="false" indent="0" shrinkToFit="false"/>
    </xf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  <xf numFmtId="177" fontId="1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7" fillId="52" borderId="12" applyFont="true" applyBorder="true" applyAlignment="true" applyProtection="false">
      <alignment horizontal="general" vertical="bottom" textRotation="0" wrapText="false" indent="0" shrinkToFit="false"/>
    </xf>
    <xf numFmtId="164" fontId="37" fillId="53" borderId="13" applyFont="true" applyBorder="true" applyAlignment="true" applyProtection="false">
      <alignment horizontal="general" vertical="bottom" textRotation="0" wrapText="false" indent="0" shrinkToFit="false"/>
    </xf>
    <xf numFmtId="164" fontId="38" fillId="0" borderId="14" applyFont="true" applyBorder="true" applyAlignment="true" applyProtection="false">
      <alignment horizontal="general" vertical="bottom" textRotation="0" wrapText="false" indent="0" shrinkToFit="false"/>
    </xf>
    <xf numFmtId="164" fontId="39" fillId="0" borderId="15" applyFont="true" applyBorder="true" applyAlignment="true" applyProtection="false">
      <alignment horizontal="general" vertical="bottom" textRotation="0" wrapText="false" indent="0" shrinkToFit="false"/>
    </xf>
    <xf numFmtId="164" fontId="40" fillId="0" borderId="14" applyFont="true" applyBorder="true" applyAlignment="true" applyProtection="false">
      <alignment horizontal="general" vertical="bottom" textRotation="0" wrapText="false" indent="0" shrinkToFit="false"/>
    </xf>
    <xf numFmtId="164" fontId="41" fillId="0" borderId="16" applyFont="true" applyBorder="true" applyAlignment="true" applyProtection="false">
      <alignment horizontal="general" vertical="bottom" textRotation="0" wrapText="false" indent="0" shrinkToFit="false"/>
    </xf>
    <xf numFmtId="164" fontId="41" fillId="0" borderId="16" applyFont="true" applyBorder="true" applyAlignment="true" applyProtection="false">
      <alignment horizontal="general" vertical="bottom" textRotation="0" wrapText="false" indent="0" shrinkToFit="false"/>
    </xf>
    <xf numFmtId="164" fontId="42" fillId="0" borderId="16" applyFont="true" applyBorder="true" applyAlignment="true" applyProtection="false">
      <alignment horizontal="general" vertical="bottom" textRotation="0" wrapText="false" indent="0" shrinkToFit="false"/>
    </xf>
    <xf numFmtId="164" fontId="43" fillId="0" borderId="17" applyFont="true" applyBorder="true" applyAlignment="true" applyProtection="false">
      <alignment horizontal="general" vertical="bottom" textRotation="0" wrapText="false" indent="0" shrinkToFit="false"/>
    </xf>
    <xf numFmtId="164" fontId="44" fillId="0" borderId="18" applyFont="true" applyBorder="true" applyAlignment="true" applyProtection="false">
      <alignment horizontal="general" vertical="bottom" textRotation="0" wrapText="false" indent="0" shrinkToFit="false"/>
    </xf>
    <xf numFmtId="164" fontId="45" fillId="0" borderId="19" applyFont="true" applyBorder="true" applyAlignment="true" applyProtection="false">
      <alignment horizontal="general" vertical="bottom" textRotation="0" wrapText="false" indent="0" shrinkToFit="false"/>
    </xf>
    <xf numFmtId="164" fontId="46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5" fillId="0" borderId="0" applyFont="true" applyBorder="false" applyAlignment="true" applyProtection="false">
      <alignment horizontal="general" vertical="bottom" textRotation="0" wrapText="false" indent="0" shrinkToFit="false"/>
    </xf>
    <xf numFmtId="164" fontId="4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0" fillId="4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54" borderId="20" xfId="12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129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4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5" borderId="0" xfId="129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8" fontId="0" fillId="54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5" borderId="0" xfId="129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54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1" fillId="54" borderId="2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53" fillId="0" borderId="2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3" fillId="0" borderId="0" xfId="1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54" fillId="0" borderId="0" xfId="126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6" fontId="54" fillId="0" borderId="0" xfId="126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54" fillId="0" borderId="0" xfId="126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5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54" borderId="20" xfId="12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4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54" fillId="5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4" fillId="5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54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5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9" fontId="53" fillId="56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0" fillId="54" borderId="20" xfId="12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0" fillId="54" borderId="20" xfId="12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0" xfId="126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6" fontId="54" fillId="0" borderId="0" xfId="126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55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54" borderId="2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54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82" fontId="0" fillId="54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83" fontId="0" fillId="54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84" fontId="5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0" fillId="57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57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5" fontId="54" fillId="57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5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6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7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5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87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6" fontId="0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7" fontId="0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4" fillId="4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88" fontId="55" fillId="57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6" fontId="0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6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6" fontId="0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87" fontId="0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8" fontId="0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9" fillId="45" borderId="2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45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5" borderId="2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0" fillId="45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5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5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0" fillId="45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5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6" fontId="0" fillId="5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5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5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7" fontId="0" fillId="45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5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5" borderId="3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5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7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5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89" fontId="0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83" fontId="0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8" fontId="0" fillId="0" borderId="20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8" fillId="0" borderId="3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54" fillId="0" borderId="0" xfId="126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129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5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45" borderId="33" xfId="1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45" borderId="33" xfId="1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0" fontId="66" fillId="15" borderId="34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0" fontId="66" fillId="15" borderId="35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6" fillId="15" borderId="36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68" fillId="17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17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1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57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7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7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0" fillId="45" borderId="33" xfId="1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9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0" fillId="59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0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47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9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1" fontId="0" fillId="59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2" fontId="0" fillId="59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3" fontId="0" fillId="59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9" fontId="0" fillId="59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9" fontId="0" fillId="59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7" fontId="0" fillId="6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5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7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47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9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91" fontId="0" fillId="4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94" fontId="0" fillId="49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93" fontId="0" fillId="49" borderId="5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9" fontId="0" fillId="4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9" fontId="0" fillId="49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7" fontId="0" fillId="47" borderId="5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5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45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7" borderId="4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95" fontId="0" fillId="4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95" fontId="0" fillId="49" borderId="5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96" fontId="0" fillId="4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96" fontId="0" fillId="49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1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12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4" fillId="0" borderId="0" xfId="126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54" fillId="0" borderId="0" xfId="12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0" xfId="126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4" fillId="0" borderId="0" xfId="126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4" fillId="0" borderId="0" xfId="12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0" fillId="0" borderId="0" xfId="12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129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55" fillId="0" borderId="41" xfId="12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1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0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2" xfId="0" applyFont="true" applyBorder="true" applyAlignment="true" applyProtection="true">
      <alignment horizontal="general" vertical="bottom" textRotation="90" wrapText="true" indent="0" shrinkToFit="false"/>
      <protection locked="true" hidden="false"/>
    </xf>
    <xf numFmtId="164" fontId="0" fillId="0" borderId="24" xfId="0" applyFont="true" applyBorder="true" applyAlignment="true" applyProtection="true">
      <alignment horizontal="general" vertical="bottom" textRotation="90" wrapText="true" indent="0" shrinkToFit="false"/>
      <protection locked="true" hidden="false"/>
    </xf>
    <xf numFmtId="164" fontId="0" fillId="0" borderId="44" xfId="0" applyFont="true" applyBorder="true" applyAlignment="true" applyProtection="true">
      <alignment horizontal="general" vertical="bottom" textRotation="90" wrapText="true" indent="0" shrinkToFit="false"/>
      <protection locked="true" hidden="false"/>
    </xf>
    <xf numFmtId="164" fontId="0" fillId="0" borderId="53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0" fillId="0" borderId="54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50" fillId="0" borderId="3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40" xfId="1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41" xfId="12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4" fillId="0" borderId="41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54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4" fillId="54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4" fillId="54" borderId="4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4" fillId="54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0" fillId="0" borderId="5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58" xfId="1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57" xfId="12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5" fillId="0" borderId="59" xfId="12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4" fillId="49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49" borderId="6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49" borderId="6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9" borderId="6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21" xfId="1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5" fillId="0" borderId="68" xfId="12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4" fillId="49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49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49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9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0" fillId="0" borderId="6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71" xfId="1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0" borderId="29" xfId="12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5" fillId="0" borderId="72" xfId="12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4" fillId="49" borderId="7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49" borderId="7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49" borderId="7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9" borderId="7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45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5" borderId="23" xfId="1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45" borderId="20" xfId="1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1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7" fontId="0" fillId="61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0" fontId="75" fillId="61" borderId="0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7" fontId="0" fillId="61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7" borderId="7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7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8" fontId="0" fillId="0" borderId="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8" fontId="0" fillId="0" borderId="0" xfId="10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99" fontId="0" fillId="0" borderId="0" xfId="10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200" fontId="0" fillId="0" borderId="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00" fontId="0" fillId="0" borderId="28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7" borderId="7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98" fontId="54" fillId="15" borderId="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9" fontId="54" fillId="15" borderId="0" xfId="10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200" fontId="54" fillId="15" borderId="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00" fontId="54" fillId="15" borderId="28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8" fontId="54" fillId="62" borderId="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9" fontId="54" fillId="62" borderId="0" xfId="10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200" fontId="54" fillId="62" borderId="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00" fontId="54" fillId="62" borderId="28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57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8" fontId="0" fillId="15" borderId="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9" fontId="0" fillId="15" borderId="0" xfId="10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200" fontId="0" fillId="15" borderId="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00" fontId="0" fillId="15" borderId="28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7" borderId="7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7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8" fontId="54" fillId="62" borderId="3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9" fontId="54" fillId="62" borderId="30" xfId="10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200" fontId="54" fillId="62" borderId="30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00" fontId="54" fillId="62" borderId="31" xfId="10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9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200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00" fontId="0" fillId="0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126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1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0" xfId="1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7" xfId="1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36" xfId="1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33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0" xfId="1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80" xfId="1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64" xfId="1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0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5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80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7" borderId="20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7" borderId="20" xfId="1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64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2" borderId="20" xfId="126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201" fontId="11" fillId="0" borderId="20" xfId="1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01" fontId="11" fillId="0" borderId="20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02" fontId="11" fillId="0" borderId="20" xfId="1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2" borderId="20" xfId="126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201" fontId="11" fillId="0" borderId="0" xfId="1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63" borderId="20" xfId="12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17" borderId="20" xfId="126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1" fillId="5" borderId="20" xfId="126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1" fillId="45" borderId="0" xfId="126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5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1." xfId="21" builtinId="53" customBuiltin="true"/>
    <cellStyle name="20 % - Akzent1 2" xfId="22" builtinId="53" customBuiltin="true"/>
    <cellStyle name="20 % - Akzent1 2 2" xfId="23" builtinId="53" customBuiltin="true"/>
    <cellStyle name="20 % - Akzent1 3" xfId="24" builtinId="53" customBuiltin="true"/>
    <cellStyle name="20 % - Akzent2 2" xfId="25" builtinId="53" customBuiltin="true"/>
    <cellStyle name="20 % - Akzent2 2 2" xfId="26" builtinId="53" customBuiltin="true"/>
    <cellStyle name="20 % - Akzent2 3" xfId="27" builtinId="53" customBuiltin="true"/>
    <cellStyle name="20 % - Akzent3 2" xfId="28" builtinId="53" customBuiltin="true"/>
    <cellStyle name="20 % - Akzent3 2 2" xfId="29" builtinId="53" customBuiltin="true"/>
    <cellStyle name="20 % - Akzent3 3" xfId="30" builtinId="53" customBuiltin="true"/>
    <cellStyle name="20 % - Akzent4 2" xfId="31" builtinId="53" customBuiltin="true"/>
    <cellStyle name="20 % - Akzent4 2 2" xfId="32" builtinId="53" customBuiltin="true"/>
    <cellStyle name="20 % - Akzent4 3" xfId="33" builtinId="53" customBuiltin="true"/>
    <cellStyle name="20 % - Akzent5 2" xfId="34" builtinId="53" customBuiltin="true"/>
    <cellStyle name="20 % - Akzent5 2 2" xfId="35" builtinId="53" customBuiltin="true"/>
    <cellStyle name="20 % - Akzent5 3" xfId="36" builtinId="53" customBuiltin="true"/>
    <cellStyle name="20 % - Akzent6 2" xfId="37" builtinId="53" customBuiltin="true"/>
    <cellStyle name="20 % - Akzent6 2 2" xfId="38" builtinId="53" customBuiltin="true"/>
    <cellStyle name="20 % - Akzent6 3" xfId="39" builtinId="53" customBuiltin="true"/>
    <cellStyle name="40 % - Akzent1 2" xfId="40" builtinId="53" customBuiltin="true"/>
    <cellStyle name="40 % - Akzent1 2 2" xfId="41" builtinId="53" customBuiltin="true"/>
    <cellStyle name="40 % - Akzent1 3" xfId="42" builtinId="53" customBuiltin="true"/>
    <cellStyle name="40 % - Akzent2 2" xfId="43" builtinId="53" customBuiltin="true"/>
    <cellStyle name="40 % - Akzent2 2 2" xfId="44" builtinId="53" customBuiltin="true"/>
    <cellStyle name="40 % - Akzent2 3" xfId="45" builtinId="53" customBuiltin="true"/>
    <cellStyle name="40 % - Akzent3 2" xfId="46" builtinId="53" customBuiltin="true"/>
    <cellStyle name="40 % - Akzent3 2 2" xfId="47" builtinId="53" customBuiltin="true"/>
    <cellStyle name="40 % - Akzent3 3" xfId="48" builtinId="53" customBuiltin="true"/>
    <cellStyle name="40 % - Akzent4 2" xfId="49" builtinId="53" customBuiltin="true"/>
    <cellStyle name="40 % - Akzent4 2 2" xfId="50" builtinId="53" customBuiltin="true"/>
    <cellStyle name="40 % - Akzent4 3" xfId="51" builtinId="53" customBuiltin="true"/>
    <cellStyle name="40 % - Akzent5 2" xfId="52" builtinId="53" customBuiltin="true"/>
    <cellStyle name="40 % - Akzent5 2 2" xfId="53" builtinId="53" customBuiltin="true"/>
    <cellStyle name="40 % - Akzent5 3" xfId="54" builtinId="53" customBuiltin="true"/>
    <cellStyle name="40 % - Akzent6 2" xfId="55" builtinId="53" customBuiltin="true"/>
    <cellStyle name="40 % - Akzent6 2 2" xfId="56" builtinId="53" customBuiltin="true"/>
    <cellStyle name="40 % - Akzent6 3" xfId="57" builtinId="53" customBuiltin="true"/>
    <cellStyle name="60 % - Akzent1 2" xfId="58" builtinId="53" customBuiltin="true"/>
    <cellStyle name="60 % - Akzent1 2 2" xfId="59" builtinId="53" customBuiltin="true"/>
    <cellStyle name="60 % - Akzent2 2" xfId="60" builtinId="53" customBuiltin="true"/>
    <cellStyle name="60 % - Akzent2 2 2" xfId="61" builtinId="53" customBuiltin="true"/>
    <cellStyle name="60 % - Akzent3 2" xfId="62" builtinId="53" customBuiltin="true"/>
    <cellStyle name="60 % - Akzent3 2 2" xfId="63" builtinId="53" customBuiltin="true"/>
    <cellStyle name="60 % - Akzent4 2" xfId="64" builtinId="53" customBuiltin="true"/>
    <cellStyle name="60 % - Akzent4 2 2" xfId="65" builtinId="53" customBuiltin="true"/>
    <cellStyle name="60 % - Akzent5 2" xfId="66" builtinId="53" customBuiltin="true"/>
    <cellStyle name="60 % - Akzent5 2 2" xfId="67" builtinId="53" customBuiltin="true"/>
    <cellStyle name="60 % - Akzent6 2" xfId="68" builtinId="53" customBuiltin="true"/>
    <cellStyle name="60 % - Akzent6 2 2" xfId="69" builtinId="53" customBuiltin="true"/>
    <cellStyle name="Akzent1 2" xfId="70" builtinId="53" customBuiltin="true"/>
    <cellStyle name="Akzent1 2 2" xfId="71" builtinId="53" customBuiltin="true"/>
    <cellStyle name="Akzent2 2" xfId="72" builtinId="53" customBuiltin="true"/>
    <cellStyle name="Akzent2 2 2" xfId="73" builtinId="53" customBuiltin="true"/>
    <cellStyle name="Akzent3 2" xfId="74" builtinId="53" customBuiltin="true"/>
    <cellStyle name="Akzent3 2 2" xfId="75" builtinId="53" customBuiltin="true"/>
    <cellStyle name="Akzent4 2" xfId="76" builtinId="53" customBuiltin="true"/>
    <cellStyle name="Akzent4 2 2" xfId="77" builtinId="53" customBuiltin="true"/>
    <cellStyle name="Akzent5 2" xfId="78" builtinId="53" customBuiltin="true"/>
    <cellStyle name="Akzent5 2 2" xfId="79" builtinId="53" customBuiltin="true"/>
    <cellStyle name="Akzent6 2" xfId="80" builtinId="53" customBuiltin="true"/>
    <cellStyle name="Akzent6 2 2" xfId="81" builtinId="53" customBuiltin="true"/>
    <cellStyle name="Ausgabe 2" xfId="82" builtinId="53" customBuiltin="true"/>
    <cellStyle name="Ausgabe 2 2" xfId="83" builtinId="53" customBuiltin="true"/>
    <cellStyle name="Berechnung 2" xfId="84" builtinId="53" customBuiltin="true"/>
    <cellStyle name="Berechnung 2 2" xfId="85" builtinId="53" customBuiltin="true"/>
    <cellStyle name="Comma [0]" xfId="86" builtinId="53" customBuiltin="true"/>
    <cellStyle name="Currency [0]" xfId="87" builtinId="53" customBuiltin="true"/>
    <cellStyle name="Datum" xfId="88" builtinId="53" customBuiltin="true"/>
    <cellStyle name="Datum [0]" xfId="89" builtinId="53" customBuiltin="true"/>
    <cellStyle name="Eingabe 2" xfId="90" builtinId="53" customBuiltin="true"/>
    <cellStyle name="Eingabe 2 2" xfId="91" builtinId="53" customBuiltin="true"/>
    <cellStyle name="Ergebnis 2" xfId="92" builtinId="53" customBuiltin="true"/>
    <cellStyle name="Ergebnis 2 2" xfId="93" builtinId="53" customBuiltin="true"/>
    <cellStyle name="Erklärender Text 2" xfId="94" builtinId="53" customBuiltin="true"/>
    <cellStyle name="Erklärender Text 2 2" xfId="95" builtinId="53" customBuiltin="true"/>
    <cellStyle name="Euro" xfId="96" builtinId="53" customBuiltin="true"/>
    <cellStyle name="Euro 2" xfId="97" builtinId="53" customBuiltin="true"/>
    <cellStyle name="Fest" xfId="98" builtinId="53" customBuiltin="true"/>
    <cellStyle name="Gut 2" xfId="99" builtinId="53" customBuiltin="true"/>
    <cellStyle name="Gut 2 2" xfId="100" builtinId="53" customBuiltin="true"/>
    <cellStyle name="Helv 08" xfId="101" builtinId="53" customBuiltin="true"/>
    <cellStyle name="Helv 12 fett" xfId="102" builtinId="53" customBuiltin="true"/>
    <cellStyle name="Helv 14 fett" xfId="103" builtinId="53" customBuiltin="true"/>
    <cellStyle name="Helv 18 fett" xfId="104" builtinId="53" customBuiltin="true"/>
    <cellStyle name="Komma 2" xfId="105" builtinId="53" customBuiltin="true"/>
    <cellStyle name="Komma 2 2" xfId="106" builtinId="53" customBuiltin="true"/>
    <cellStyle name="Komma 3" xfId="107" builtinId="53" customBuiltin="true"/>
    <cellStyle name="Kopfzeile1" xfId="108" builtinId="53" customBuiltin="true"/>
    <cellStyle name="Kopfzeile2" xfId="109" builtinId="53" customBuiltin="true"/>
    <cellStyle name="Neutral 2" xfId="110" builtinId="53" customBuiltin="true"/>
    <cellStyle name="Neutral 2 2" xfId="111" builtinId="53" customBuiltin="true"/>
    <cellStyle name="Notiz 2" xfId="112" builtinId="53" customBuiltin="true"/>
    <cellStyle name="Notiz 2 2" xfId="113" builtinId="53" customBuiltin="true"/>
    <cellStyle name="Notiz 2 3" xfId="114" builtinId="53" customBuiltin="true"/>
    <cellStyle name="Notiz 3" xfId="115" builtinId="53" customBuiltin="true"/>
    <cellStyle name="Notiz 4" xfId="116" builtinId="53" customBuiltin="true"/>
    <cellStyle name="Prozent 2" xfId="117" builtinId="53" customBuiltin="true"/>
    <cellStyle name="Prozent 2 2" xfId="118" builtinId="53" customBuiltin="true"/>
    <cellStyle name="Prozent 3" xfId="119" builtinId="53" customBuiltin="true"/>
    <cellStyle name="Prozent[1]" xfId="120" builtinId="53" customBuiltin="true"/>
    <cellStyle name="Prozent[2]" xfId="121" builtinId="53" customBuiltin="true"/>
    <cellStyle name="Schattiert" xfId="122" builtinId="53" customBuiltin="true"/>
    <cellStyle name="Schlecht 2" xfId="123" builtinId="53" customBuiltin="true"/>
    <cellStyle name="Schlecht 2 2" xfId="124" builtinId="53" customBuiltin="true"/>
    <cellStyle name="Standard 2" xfId="125" builtinId="53" customBuiltin="true"/>
    <cellStyle name="Standard 2 2" xfId="126" builtinId="53" customBuiltin="true"/>
    <cellStyle name="Standard 2 2 2" xfId="127" builtinId="53" customBuiltin="true"/>
    <cellStyle name="Standard 2 2 3" xfId="128" builtinId="53" customBuiltin="true"/>
    <cellStyle name="Standard 2 3" xfId="129" builtinId="53" customBuiltin="true"/>
    <cellStyle name="Standard 2 4" xfId="130" builtinId="53" customBuiltin="true"/>
    <cellStyle name="Standard 2 5" xfId="131" builtinId="53" customBuiltin="true"/>
    <cellStyle name="Standard 3" xfId="132" builtinId="53" customBuiltin="true"/>
    <cellStyle name="Standard 3 2" xfId="133" builtinId="53" customBuiltin="true"/>
    <cellStyle name="Standard 3 2 2" xfId="134" builtinId="53" customBuiltin="true"/>
    <cellStyle name="Standard 3 2 2 2" xfId="135" builtinId="53" customBuiltin="true"/>
    <cellStyle name="Standard 3 3" xfId="136" builtinId="53" customBuiltin="true"/>
    <cellStyle name="Standard 3 3 2" xfId="137" builtinId="53" customBuiltin="true"/>
    <cellStyle name="Standard 3 4" xfId="138" builtinId="53" customBuiltin="true"/>
    <cellStyle name="Standard 4" xfId="139" builtinId="53" customBuiltin="true"/>
    <cellStyle name="Standard 4 2" xfId="140" builtinId="53" customBuiltin="true"/>
    <cellStyle name="Standard 4 2 2" xfId="141" builtinId="53" customBuiltin="true"/>
    <cellStyle name="Standard 5" xfId="142" builtinId="53" customBuiltin="true"/>
    <cellStyle name="Standard 5 2" xfId="143" builtinId="53" customBuiltin="true"/>
    <cellStyle name="Standard 5 3" xfId="144" builtinId="53" customBuiltin="true"/>
    <cellStyle name="Standard 6" xfId="145" builtinId="53" customBuiltin="true"/>
    <cellStyle name="Summe" xfId="146" builtinId="53" customBuiltin="true"/>
    <cellStyle name="test1" xfId="147" builtinId="53" customBuiltin="true"/>
    <cellStyle name="Undefiniert" xfId="148" builtinId="53" customBuiltin="true"/>
    <cellStyle name="verborgen" xfId="149" builtinId="53" customBuiltin="true"/>
    <cellStyle name="Verknüpfte Zelle 2" xfId="150" builtinId="53" customBuiltin="true"/>
    <cellStyle name="Verknüpfte Zelle 2 2" xfId="151" builtinId="53" customBuiltin="true"/>
    <cellStyle name="Warnender Text 2" xfId="152" builtinId="53" customBuiltin="true"/>
    <cellStyle name="Warnender Text 2 2" xfId="153" builtinId="53" customBuiltin="true"/>
    <cellStyle name="Whrung" xfId="154" builtinId="53" customBuiltin="true"/>
    <cellStyle name="Zelle überprüfen 2" xfId="155" builtinId="53" customBuiltin="true"/>
    <cellStyle name="Zelle überprüfen 2 2" xfId="156" builtinId="53" customBuiltin="true"/>
    <cellStyle name="Überschrift 1 2" xfId="157" builtinId="53" customBuiltin="true"/>
    <cellStyle name="Überschrift 1 3" xfId="158" builtinId="53" customBuiltin="true"/>
    <cellStyle name="Überschrift 1 3 2" xfId="159" builtinId="53" customBuiltin="true"/>
    <cellStyle name="Überschrift 2 2" xfId="160" builtinId="53" customBuiltin="true"/>
    <cellStyle name="Überschrift 2 2 2" xfId="161" builtinId="53" customBuiltin="true"/>
    <cellStyle name="Überschrift 2 2 3" xfId="162" builtinId="53" customBuiltin="true"/>
    <cellStyle name="Überschrift 2 3" xfId="163" builtinId="53" customBuiltin="true"/>
    <cellStyle name="Überschrift 3 2" xfId="164" builtinId="53" customBuiltin="true"/>
    <cellStyle name="Überschrift 3 2 2" xfId="165" builtinId="53" customBuiltin="true"/>
    <cellStyle name="Überschrift 4 2" xfId="166" builtinId="53" customBuiltin="true"/>
    <cellStyle name="Überschrift 4 3" xfId="167" builtinId="53" customBuiltin="true"/>
    <cellStyle name="Überschrift 4 3 2" xfId="168" builtinId="53" customBuiltin="true"/>
    <cellStyle name="Überschrift 5" xfId="169" builtinId="53" customBuiltin="true"/>
    <cellStyle name="*unknown*" xfId="20" builtinId="8" customBuiltin="false"/>
  </cellStyles>
  <dxfs count="70"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FFFF"/>
      </font>
      <fill>
        <patternFill>
          <bgColor rgb="FFF2F2F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FFFF"/>
      </font>
      <fill>
        <patternFill>
          <bgColor rgb="FFEEECE1"/>
        </patternFill>
      </fill>
    </dxf>
    <dxf>
      <font>
        <color rgb="FFFFFFFF"/>
      </font>
      <fill>
        <patternFill>
          <bgColor rgb="FFEEECE1"/>
        </patternFill>
      </fill>
    </dxf>
    <dxf>
      <font>
        <color rgb="FF000000"/>
      </font>
      <fill>
        <patternFill>
          <bgColor rgb="FFFFFF66"/>
        </patternFill>
      </fill>
    </dxf>
    <dxf>
      <font>
        <color rgb="FFFFFFFF"/>
      </font>
      <fill>
        <patternFill>
          <bgColor rgb="FFEEECE1"/>
        </patternFill>
      </fill>
    </dxf>
    <dxf>
      <font>
        <color rgb="FFFFFFFF"/>
      </font>
      <fill>
        <patternFill>
          <bgColor rgb="FFEEECE1"/>
        </patternFill>
      </fill>
    </dxf>
    <dxf>
      <font>
        <color rgb="FFFFFFFF"/>
      </font>
      <fill>
        <patternFill>
          <bgColor rgb="FFF2F2F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D9D9D9"/>
        </patternFill>
      </fill>
    </dxf>
    <dxf>
      <fill>
        <patternFill>
          <bgColor rgb="FFFFFFCC"/>
        </patternFill>
      </fill>
    </dxf>
    <dxf>
      <fill>
        <patternFill>
          <bgColor rgb="FFF2F2F2"/>
        </patternFill>
      </fill>
    </dxf>
    <dxf>
      <fill>
        <patternFill>
          <bgColor rgb="FFFFFFCC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FFFF66"/>
        </patternFill>
      </fill>
    </dxf>
    <dxf>
      <font>
        <color rgb="FFFFFFFF"/>
      </font>
    </dxf>
    <dxf>
      <fill>
        <patternFill>
          <bgColor rgb="FFFFFFCC"/>
        </patternFill>
      </fill>
    </dxf>
    <dxf>
      <font>
        <color rgb="FFFFFFFF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D9D9D9"/>
        </patternFill>
      </fill>
    </dxf>
    <dxf>
      <font>
        <color rgb="FFFFFFFF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D9D9D9"/>
        </patternFill>
      </fill>
    </dxf>
    <dxf>
      <fill>
        <patternFill>
          <bgColor rgb="FFFFFFCC"/>
        </patternFill>
      </fill>
    </dxf>
    <dxf>
      <fill>
        <patternFill>
          <bgColor rgb="FFF2F2F2"/>
        </patternFill>
      </fill>
    </dxf>
    <dxf>
      <fill>
        <patternFill>
          <bgColor rgb="FFFFFFCC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FFFF66"/>
        </patternFill>
      </fill>
    </dxf>
    <dxf>
      <font>
        <color rgb="FFFFFFFF"/>
      </font>
    </dxf>
    <dxf>
      <fill>
        <patternFill>
          <bgColor rgb="FFFFFFCC"/>
        </patternFill>
      </fill>
    </dxf>
    <dxf>
      <font>
        <color rgb="FFFFFFFF"/>
      </font>
    </dxf>
    <dxf>
      <font>
        <color rgb="FFFF0000"/>
      </font>
      <fill>
        <patternFill>
          <bgColor rgb="FFFCD5B5"/>
        </patternFill>
      </fill>
    </dxf>
    <dxf>
      <font>
        <color rgb="FFFF0000"/>
      </font>
      <fill>
        <patternFill>
          <bgColor rgb="FFFDEADA"/>
        </patternFill>
      </fill>
    </dxf>
    <dxf>
      <font>
        <color rgb="FFFF0000"/>
      </font>
      <fill>
        <patternFill>
          <bgColor rgb="FFFCD5B5"/>
        </patternFill>
      </fill>
    </dxf>
    <dxf>
      <font>
        <color rgb="FFFF0000"/>
      </font>
      <fill>
        <patternFill>
          <bgColor rgb="FFFCD5B5"/>
        </patternFill>
      </fill>
    </dxf>
    <dxf>
      <font>
        <color rgb="FFFF0000"/>
      </font>
      <fill>
        <patternFill>
          <bgColor rgb="FFFCD5B5"/>
        </patternFill>
      </fill>
    </dxf>
    <dxf>
      <font>
        <color rgb="FFFF0000"/>
      </font>
      <fill>
        <patternFill>
          <bgColor rgb="FFFDEADA"/>
        </patternFill>
      </fill>
    </dxf>
    <dxf>
      <font>
        <color rgb="FFFF0000"/>
      </font>
      <fill>
        <patternFill>
          <bgColor rgb="FFFCD5B5"/>
        </patternFill>
      </fill>
    </dxf>
    <dxf>
      <font>
        <color rgb="FFFF0000"/>
      </font>
      <fill>
        <patternFill>
          <bgColor rgb="FFFCD5B5"/>
        </patternFill>
      </fill>
    </dxf>
    <dxf>
      <font>
        <color rgb="FFFF0000"/>
      </font>
      <fill>
        <patternFill>
          <bgColor rgb="FFFCD5B5"/>
        </patternFill>
      </fill>
    </dxf>
    <dxf>
      <font>
        <color rgb="FFFF0000"/>
      </font>
      <fill>
        <patternFill>
          <bgColor rgb="FFFDEADA"/>
        </patternFill>
      </fill>
    </dxf>
    <dxf>
      <font>
        <color rgb="FFFF0000"/>
      </font>
      <fill>
        <patternFill>
          <bgColor rgb="FFFCD5B5"/>
        </patternFill>
      </fill>
    </dxf>
    <dxf>
      <font>
        <color rgb="FFFF0000"/>
      </font>
      <fill>
        <patternFill>
          <bgColor rgb="FFFCD5B5"/>
        </patternFill>
      </fill>
    </dxf>
    <dxf>
      <fill>
        <patternFill>
          <bgColor rgb="FFFFFF66"/>
        </patternFill>
      </fill>
    </dxf>
    <dxf>
      <font>
        <b val="1"/>
        <i val="0"/>
      </font>
      <numFmt numFmtId="164" formatCode="GENERAL"/>
      <fill>
        <patternFill>
          <bgColor rgb="FFC3D69B"/>
        </patternFill>
      </fill>
    </dxf>
    <dxf>
      <fill>
        <patternFill>
          <bgColor rgb="FFC3D69B"/>
        </patternFill>
      </fill>
    </dxf>
    <dxf>
      <fill>
        <patternFill>
          <bgColor rgb="FFC3D69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66"/>
      <rgbColor rgb="FFE6B9B8"/>
      <rgbColor rgb="FFC3D69B"/>
      <rgbColor rgb="FFF2DCDB"/>
      <rgbColor rgb="FF0A8514"/>
      <rgbColor rgb="FFFDEADA"/>
      <rgbColor rgb="FFFB7D00"/>
      <rgbColor rgb="FF800080"/>
      <rgbColor rgb="FF1F497D"/>
      <rgbColor rgb="FFC0C0C0"/>
      <rgbColor rgb="FF808080"/>
      <rgbColor rgb="FF99B8DA"/>
      <rgbColor rgb="FFB2B2B2"/>
      <rgbColor rgb="FFFFFFCC"/>
      <rgbColor rgb="FFD9F9FB"/>
      <rgbColor rgb="FFDAD9D8"/>
      <rgbColor rgb="FFFF8080"/>
      <rgbColor rgb="FF0066CC"/>
      <rgbColor rgb="FFBCCDEB"/>
      <rgbColor rgb="FFF2F2F2"/>
      <rgbColor rgb="FFFDD4B9"/>
      <rgbColor rgb="FFFFEB9C"/>
      <rgbColor rgb="FFD7E4BD"/>
      <rgbColor rgb="FFEFD386"/>
      <rgbColor rgb="FFE6E0EC"/>
      <rgbColor rgb="FFCCC1DA"/>
      <rgbColor rgb="FFEBF1DE"/>
      <rgbColor rgb="FFB7DEE8"/>
      <rgbColor rgb="FFDCE6F2"/>
      <rgbColor rgb="FFCBFDCD"/>
      <rgbColor rgb="FFFFFF99"/>
      <rgbColor rgb="FF97CDFB"/>
      <rgbColor rgb="FFFF99CC"/>
      <rgbColor rgb="FFCC99FF"/>
      <rgbColor rgb="FFFFCA97"/>
      <rgbColor rgb="FF4F81BD"/>
      <rgbColor rgb="FF38C6CB"/>
      <rgbColor rgb="FF8EDF4C"/>
      <rgbColor rgb="FFFFCC00"/>
      <rgbColor rgb="FFFE9805"/>
      <rgbColor rgb="FFFF6600"/>
      <rgbColor rgb="FF7F738E"/>
      <rgbColor rgb="FF9E9E9E"/>
      <rgbColor rgb="FF003366"/>
      <rgbColor rgb="FFA9A5B1"/>
      <rgbColor rgb="FFEEECE1"/>
      <rgbColor rgb="FF3F3F3F"/>
      <rgbColor rgb="FFB44A0F"/>
      <rgbColor rgb="FFD3B2B2"/>
      <rgbColor rgb="FF343491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jpeg"/><Relationship Id="rId3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wmf"/><Relationship Id="rId2" Type="http://schemas.openxmlformats.org/officeDocument/2006/relationships/image" Target="../media/image5.jpeg"/><Relationship Id="rId3" Type="http://schemas.openxmlformats.org/officeDocument/2006/relationships/image" Target="../media/image6.png"/><Relationship Id="rId4" Type="http://schemas.openxmlformats.org/officeDocument/2006/relationships/image" Target="../media/image7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8.wmf"/><Relationship Id="rId2" Type="http://schemas.openxmlformats.org/officeDocument/2006/relationships/image" Target="../media/image9.jpeg"/><Relationship Id="rId3" Type="http://schemas.openxmlformats.org/officeDocument/2006/relationships/image" Target="../media/image10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wmf"/><Relationship Id="rId3" Type="http://schemas.openxmlformats.org/officeDocument/2006/relationships/image" Target="../media/image13.jpeg"/><Relationship Id="rId4" Type="http://schemas.openxmlformats.org/officeDocument/2006/relationships/image" Target="../media/image1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16.wmf"/><Relationship Id="rId3" Type="http://schemas.openxmlformats.org/officeDocument/2006/relationships/image" Target="../media/image17.jpeg"/><Relationship Id="rId4" Type="http://schemas.openxmlformats.org/officeDocument/2006/relationships/image" Target="../media/image18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9.wmf"/><Relationship Id="rId2" Type="http://schemas.openxmlformats.org/officeDocument/2006/relationships/image" Target="../media/image20.jpeg"/><Relationship Id="rId3" Type="http://schemas.openxmlformats.org/officeDocument/2006/relationships/image" Target="../media/image21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22.wmf"/><Relationship Id="rId2" Type="http://schemas.openxmlformats.org/officeDocument/2006/relationships/image" Target="../media/image23.jpeg"/><Relationship Id="rId3" Type="http://schemas.openxmlformats.org/officeDocument/2006/relationships/image" Target="../media/image2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198360</xdr:colOff>
      <xdr:row>0</xdr:row>
      <xdr:rowOff>163800</xdr:rowOff>
    </xdr:from>
    <xdr:to>
      <xdr:col>6</xdr:col>
      <xdr:colOff>640080</xdr:colOff>
      <xdr:row>0</xdr:row>
      <xdr:rowOff>794520</xdr:rowOff>
    </xdr:to>
    <xdr:pic>
      <xdr:nvPicPr>
        <xdr:cNvPr id="0" name="BDEW-Logo" descr=""/>
        <xdr:cNvPicPr/>
      </xdr:nvPicPr>
      <xdr:blipFill>
        <a:blip r:embed="rId1"/>
        <a:stretch/>
      </xdr:blipFill>
      <xdr:spPr>
        <a:xfrm>
          <a:off x="3587040" y="163800"/>
          <a:ext cx="1238760" cy="63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233280</xdr:colOff>
      <xdr:row>0</xdr:row>
      <xdr:rowOff>360</xdr:rowOff>
    </xdr:from>
    <xdr:to>
      <xdr:col>4</xdr:col>
      <xdr:colOff>157320</xdr:colOff>
      <xdr:row>0</xdr:row>
      <xdr:rowOff>807840</xdr:rowOff>
    </xdr:to>
    <xdr:pic>
      <xdr:nvPicPr>
        <xdr:cNvPr id="1" name="BDEW-GEODE-Logo-Links" descr=""/>
        <xdr:cNvPicPr/>
      </xdr:nvPicPr>
      <xdr:blipFill>
        <a:blip r:embed="rId2"/>
        <a:stretch/>
      </xdr:blipFill>
      <xdr:spPr>
        <a:xfrm>
          <a:off x="2028240" y="360"/>
          <a:ext cx="721080" cy="80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122400</xdr:colOff>
      <xdr:row>0</xdr:row>
      <xdr:rowOff>241200</xdr:rowOff>
    </xdr:from>
    <xdr:to>
      <xdr:col>2</xdr:col>
      <xdr:colOff>481680</xdr:colOff>
      <xdr:row>0</xdr:row>
      <xdr:rowOff>776520</xdr:rowOff>
    </xdr:to>
    <xdr:pic>
      <xdr:nvPicPr>
        <xdr:cNvPr id="2" name="Grafik 5" descr=""/>
        <xdr:cNvPicPr/>
      </xdr:nvPicPr>
      <xdr:blipFill>
        <a:blip r:embed="rId3"/>
        <a:stretch/>
      </xdr:blipFill>
      <xdr:spPr>
        <a:xfrm>
          <a:off x="323640" y="241200"/>
          <a:ext cx="115596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2853720</xdr:colOff>
      <xdr:row>0</xdr:row>
      <xdr:rowOff>154080</xdr:rowOff>
    </xdr:from>
    <xdr:to>
      <xdr:col>2</xdr:col>
      <xdr:colOff>4057200</xdr:colOff>
      <xdr:row>0</xdr:row>
      <xdr:rowOff>784800</xdr:rowOff>
    </xdr:to>
    <xdr:pic>
      <xdr:nvPicPr>
        <xdr:cNvPr id="3" name="BDEW-Logo" descr=""/>
        <xdr:cNvPicPr/>
      </xdr:nvPicPr>
      <xdr:blipFill>
        <a:blip r:embed="rId1"/>
        <a:stretch/>
      </xdr:blipFill>
      <xdr:spPr>
        <a:xfrm>
          <a:off x="3465720" y="154080"/>
          <a:ext cx="1203480" cy="63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1364400</xdr:colOff>
      <xdr:row>0</xdr:row>
      <xdr:rowOff>0</xdr:rowOff>
    </xdr:from>
    <xdr:to>
      <xdr:col>2</xdr:col>
      <xdr:colOff>2050560</xdr:colOff>
      <xdr:row>0</xdr:row>
      <xdr:rowOff>807480</xdr:rowOff>
    </xdr:to>
    <xdr:pic>
      <xdr:nvPicPr>
        <xdr:cNvPr id="4" name="BDEW-GEODE-Logo-Links" descr=""/>
        <xdr:cNvPicPr/>
      </xdr:nvPicPr>
      <xdr:blipFill>
        <a:blip r:embed="rId2"/>
        <a:stretch/>
      </xdr:blipFill>
      <xdr:spPr>
        <a:xfrm>
          <a:off x="1976400" y="0"/>
          <a:ext cx="686160" cy="80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1023</xdr:col>
      <xdr:colOff>27000</xdr:colOff>
      <xdr:row>4</xdr:row>
      <xdr:rowOff>181800</xdr:rowOff>
    </xdr:from>
    <xdr:to>
      <xdr:col>1023</xdr:col>
      <xdr:colOff>27360</xdr:colOff>
      <xdr:row>8</xdr:row>
      <xdr:rowOff>28800</xdr:rowOff>
    </xdr:to>
    <xdr:pic>
      <xdr:nvPicPr>
        <xdr:cNvPr id="5" name="Grafik 4" descr=""/>
        <xdr:cNvPicPr/>
      </xdr:nvPicPr>
      <xdr:blipFill>
        <a:blip r:embed="rId3"/>
        <a:stretch/>
      </xdr:blipFill>
      <xdr:spPr>
        <a:xfrm>
          <a:off x="9447120" y="1819800"/>
          <a:ext cx="360" cy="60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229320</xdr:colOff>
      <xdr:row>0</xdr:row>
      <xdr:rowOff>172080</xdr:rowOff>
    </xdr:from>
    <xdr:to>
      <xdr:col>2</xdr:col>
      <xdr:colOff>957600</xdr:colOff>
      <xdr:row>0</xdr:row>
      <xdr:rowOff>707400</xdr:rowOff>
    </xdr:to>
    <xdr:pic>
      <xdr:nvPicPr>
        <xdr:cNvPr id="6" name="Grafik 5" descr=""/>
        <xdr:cNvPicPr/>
      </xdr:nvPicPr>
      <xdr:blipFill>
        <a:blip r:embed="rId4"/>
        <a:stretch/>
      </xdr:blipFill>
      <xdr:spPr>
        <a:xfrm>
          <a:off x="430560" y="172080"/>
          <a:ext cx="113904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2853720</xdr:colOff>
      <xdr:row>0</xdr:row>
      <xdr:rowOff>154080</xdr:rowOff>
    </xdr:from>
    <xdr:to>
      <xdr:col>3</xdr:col>
      <xdr:colOff>628200</xdr:colOff>
      <xdr:row>0</xdr:row>
      <xdr:rowOff>784800</xdr:rowOff>
    </xdr:to>
    <xdr:pic>
      <xdr:nvPicPr>
        <xdr:cNvPr id="7" name="BDEW-Logo" descr=""/>
        <xdr:cNvPicPr/>
      </xdr:nvPicPr>
      <xdr:blipFill>
        <a:blip r:embed="rId1"/>
        <a:stretch/>
      </xdr:blipFill>
      <xdr:spPr>
        <a:xfrm>
          <a:off x="3465720" y="154080"/>
          <a:ext cx="1382040" cy="63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1364400</xdr:colOff>
      <xdr:row>0</xdr:row>
      <xdr:rowOff>0</xdr:rowOff>
    </xdr:from>
    <xdr:to>
      <xdr:col>2</xdr:col>
      <xdr:colOff>2050560</xdr:colOff>
      <xdr:row>0</xdr:row>
      <xdr:rowOff>807480</xdr:rowOff>
    </xdr:to>
    <xdr:pic>
      <xdr:nvPicPr>
        <xdr:cNvPr id="8" name="BDEW-GEODE-Logo-Links" descr=""/>
        <xdr:cNvPicPr/>
      </xdr:nvPicPr>
      <xdr:blipFill>
        <a:blip r:embed="rId2"/>
        <a:stretch/>
      </xdr:blipFill>
      <xdr:spPr>
        <a:xfrm>
          <a:off x="1976400" y="0"/>
          <a:ext cx="686160" cy="80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158040</xdr:colOff>
      <xdr:row>0</xdr:row>
      <xdr:rowOff>264960</xdr:rowOff>
    </xdr:from>
    <xdr:to>
      <xdr:col>2</xdr:col>
      <xdr:colOff>886320</xdr:colOff>
      <xdr:row>0</xdr:row>
      <xdr:rowOff>800280</xdr:rowOff>
    </xdr:to>
    <xdr:pic>
      <xdr:nvPicPr>
        <xdr:cNvPr id="9" name="Grafik 4" descr=""/>
        <xdr:cNvPicPr/>
      </xdr:nvPicPr>
      <xdr:blipFill>
        <a:blip r:embed="rId3"/>
        <a:stretch/>
      </xdr:blipFill>
      <xdr:spPr>
        <a:xfrm>
          <a:off x="359280" y="264960"/>
          <a:ext cx="113904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108720</xdr:colOff>
      <xdr:row>40</xdr:row>
      <xdr:rowOff>175680</xdr:rowOff>
    </xdr:from>
    <xdr:to>
      <xdr:col>14</xdr:col>
      <xdr:colOff>1620360</xdr:colOff>
      <xdr:row>47</xdr:row>
      <xdr:rowOff>118440</xdr:rowOff>
    </xdr:to>
    <xdr:pic>
      <xdr:nvPicPr>
        <xdr:cNvPr id="10" name="Grafik 1" descr=""/>
        <xdr:cNvPicPr/>
      </xdr:nvPicPr>
      <xdr:blipFill>
        <a:blip r:embed="rId1"/>
        <a:stretch/>
      </xdr:blipFill>
      <xdr:spPr>
        <a:xfrm>
          <a:off x="11322720" y="9214560"/>
          <a:ext cx="3289680" cy="127656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662760</xdr:colOff>
      <xdr:row>0</xdr:row>
      <xdr:rowOff>154080</xdr:rowOff>
    </xdr:from>
    <xdr:to>
      <xdr:col>5</xdr:col>
      <xdr:colOff>187560</xdr:colOff>
      <xdr:row>0</xdr:row>
      <xdr:rowOff>784800</xdr:rowOff>
    </xdr:to>
    <xdr:pic>
      <xdr:nvPicPr>
        <xdr:cNvPr id="11" name="BDEW-Logo" descr=""/>
        <xdr:cNvPicPr/>
      </xdr:nvPicPr>
      <xdr:blipFill>
        <a:blip r:embed="rId2"/>
        <a:stretch/>
      </xdr:blipFill>
      <xdr:spPr>
        <a:xfrm>
          <a:off x="3884040" y="154080"/>
          <a:ext cx="1294560" cy="63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1400040</xdr:colOff>
      <xdr:row>0</xdr:row>
      <xdr:rowOff>0</xdr:rowOff>
    </xdr:from>
    <xdr:to>
      <xdr:col>2</xdr:col>
      <xdr:colOff>2086200</xdr:colOff>
      <xdr:row>0</xdr:row>
      <xdr:rowOff>807480</xdr:rowOff>
    </xdr:to>
    <xdr:pic>
      <xdr:nvPicPr>
        <xdr:cNvPr id="12" name="BDEW-GEODE-Logo-Links" descr=""/>
        <xdr:cNvPicPr/>
      </xdr:nvPicPr>
      <xdr:blipFill>
        <a:blip r:embed="rId3"/>
        <a:stretch/>
      </xdr:blipFill>
      <xdr:spPr>
        <a:xfrm>
          <a:off x="1978920" y="0"/>
          <a:ext cx="686160" cy="80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95040</xdr:colOff>
      <xdr:row>0</xdr:row>
      <xdr:rowOff>249480</xdr:rowOff>
    </xdr:from>
    <xdr:to>
      <xdr:col>2</xdr:col>
      <xdr:colOff>848880</xdr:colOff>
      <xdr:row>0</xdr:row>
      <xdr:rowOff>784800</xdr:rowOff>
    </xdr:to>
    <xdr:pic>
      <xdr:nvPicPr>
        <xdr:cNvPr id="13" name="Grafik 5" descr=""/>
        <xdr:cNvPicPr/>
      </xdr:nvPicPr>
      <xdr:blipFill>
        <a:blip r:embed="rId4"/>
        <a:stretch/>
      </xdr:blipFill>
      <xdr:spPr>
        <a:xfrm>
          <a:off x="296280" y="249480"/>
          <a:ext cx="113148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108720</xdr:colOff>
      <xdr:row>40</xdr:row>
      <xdr:rowOff>175680</xdr:rowOff>
    </xdr:from>
    <xdr:to>
      <xdr:col>14</xdr:col>
      <xdr:colOff>1620360</xdr:colOff>
      <xdr:row>47</xdr:row>
      <xdr:rowOff>118440</xdr:rowOff>
    </xdr:to>
    <xdr:pic>
      <xdr:nvPicPr>
        <xdr:cNvPr id="14" name="Grafik 1" descr=""/>
        <xdr:cNvPicPr/>
      </xdr:nvPicPr>
      <xdr:blipFill>
        <a:blip r:embed="rId1"/>
        <a:stretch/>
      </xdr:blipFill>
      <xdr:spPr>
        <a:xfrm>
          <a:off x="11322720" y="9214560"/>
          <a:ext cx="3289680" cy="127656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662760</xdr:colOff>
      <xdr:row>0</xdr:row>
      <xdr:rowOff>154080</xdr:rowOff>
    </xdr:from>
    <xdr:to>
      <xdr:col>5</xdr:col>
      <xdr:colOff>187560</xdr:colOff>
      <xdr:row>0</xdr:row>
      <xdr:rowOff>784800</xdr:rowOff>
    </xdr:to>
    <xdr:pic>
      <xdr:nvPicPr>
        <xdr:cNvPr id="15" name="BDEW-Logo" descr=""/>
        <xdr:cNvPicPr/>
      </xdr:nvPicPr>
      <xdr:blipFill>
        <a:blip r:embed="rId2"/>
        <a:stretch/>
      </xdr:blipFill>
      <xdr:spPr>
        <a:xfrm>
          <a:off x="3884040" y="154080"/>
          <a:ext cx="1294560" cy="63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1400040</xdr:colOff>
      <xdr:row>0</xdr:row>
      <xdr:rowOff>0</xdr:rowOff>
    </xdr:from>
    <xdr:to>
      <xdr:col>2</xdr:col>
      <xdr:colOff>2086200</xdr:colOff>
      <xdr:row>0</xdr:row>
      <xdr:rowOff>807480</xdr:rowOff>
    </xdr:to>
    <xdr:pic>
      <xdr:nvPicPr>
        <xdr:cNvPr id="16" name="BDEW-GEODE-Logo-Links" descr=""/>
        <xdr:cNvPicPr/>
      </xdr:nvPicPr>
      <xdr:blipFill>
        <a:blip r:embed="rId3"/>
        <a:stretch/>
      </xdr:blipFill>
      <xdr:spPr>
        <a:xfrm>
          <a:off x="1978920" y="0"/>
          <a:ext cx="686160" cy="80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163080</xdr:colOff>
      <xdr:row>0</xdr:row>
      <xdr:rowOff>235800</xdr:rowOff>
    </xdr:from>
    <xdr:to>
      <xdr:col>2</xdr:col>
      <xdr:colOff>916920</xdr:colOff>
      <xdr:row>0</xdr:row>
      <xdr:rowOff>771120</xdr:rowOff>
    </xdr:to>
    <xdr:pic>
      <xdr:nvPicPr>
        <xdr:cNvPr id="17" name="Grafik 5" descr=""/>
        <xdr:cNvPicPr/>
      </xdr:nvPicPr>
      <xdr:blipFill>
        <a:blip r:embed="rId4"/>
        <a:stretch/>
      </xdr:blipFill>
      <xdr:spPr>
        <a:xfrm>
          <a:off x="364320" y="235800"/>
          <a:ext cx="113148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210240</xdr:colOff>
      <xdr:row>0</xdr:row>
      <xdr:rowOff>154080</xdr:rowOff>
    </xdr:from>
    <xdr:to>
      <xdr:col>4</xdr:col>
      <xdr:colOff>699480</xdr:colOff>
      <xdr:row>0</xdr:row>
      <xdr:rowOff>784800</xdr:rowOff>
    </xdr:to>
    <xdr:pic>
      <xdr:nvPicPr>
        <xdr:cNvPr id="18" name="BDEW-Logo" descr=""/>
        <xdr:cNvPicPr/>
      </xdr:nvPicPr>
      <xdr:blipFill>
        <a:blip r:embed="rId1"/>
        <a:stretch/>
      </xdr:blipFill>
      <xdr:spPr>
        <a:xfrm>
          <a:off x="3598920" y="154080"/>
          <a:ext cx="1244520" cy="63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1221480</xdr:colOff>
      <xdr:row>0</xdr:row>
      <xdr:rowOff>0</xdr:rowOff>
    </xdr:from>
    <xdr:to>
      <xdr:col>2</xdr:col>
      <xdr:colOff>1907640</xdr:colOff>
      <xdr:row>0</xdr:row>
      <xdr:rowOff>807480</xdr:rowOff>
    </xdr:to>
    <xdr:pic>
      <xdr:nvPicPr>
        <xdr:cNvPr id="19" name="BDEW-GEODE-Logo-Links" descr=""/>
        <xdr:cNvPicPr/>
      </xdr:nvPicPr>
      <xdr:blipFill>
        <a:blip r:embed="rId2"/>
        <a:stretch/>
      </xdr:blipFill>
      <xdr:spPr>
        <a:xfrm>
          <a:off x="1984680" y="0"/>
          <a:ext cx="686160" cy="80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110520</xdr:colOff>
      <xdr:row>0</xdr:row>
      <xdr:rowOff>228960</xdr:rowOff>
    </xdr:from>
    <xdr:to>
      <xdr:col>2</xdr:col>
      <xdr:colOff>696240</xdr:colOff>
      <xdr:row>0</xdr:row>
      <xdr:rowOff>765000</xdr:rowOff>
    </xdr:to>
    <xdr:pic>
      <xdr:nvPicPr>
        <xdr:cNvPr id="20" name="Grafik 3" descr=""/>
        <xdr:cNvPicPr/>
      </xdr:nvPicPr>
      <xdr:blipFill>
        <a:blip r:embed="rId3"/>
        <a:stretch/>
      </xdr:blipFill>
      <xdr:spPr>
        <a:xfrm>
          <a:off x="311760" y="228960"/>
          <a:ext cx="1147680" cy="53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627120</xdr:colOff>
      <xdr:row>0</xdr:row>
      <xdr:rowOff>154080</xdr:rowOff>
    </xdr:from>
    <xdr:to>
      <xdr:col>7</xdr:col>
      <xdr:colOff>140040</xdr:colOff>
      <xdr:row>0</xdr:row>
      <xdr:rowOff>784800</xdr:rowOff>
    </xdr:to>
    <xdr:pic>
      <xdr:nvPicPr>
        <xdr:cNvPr id="21" name="BDEW-Logo" descr=""/>
        <xdr:cNvPicPr/>
      </xdr:nvPicPr>
      <xdr:blipFill>
        <a:blip r:embed="rId1"/>
        <a:stretch/>
      </xdr:blipFill>
      <xdr:spPr>
        <a:xfrm>
          <a:off x="3269880" y="154080"/>
          <a:ext cx="1290960" cy="63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745200</xdr:colOff>
      <xdr:row>0</xdr:row>
      <xdr:rowOff>0</xdr:rowOff>
    </xdr:from>
    <xdr:to>
      <xdr:col>5</xdr:col>
      <xdr:colOff>109800</xdr:colOff>
      <xdr:row>0</xdr:row>
      <xdr:rowOff>807480</xdr:rowOff>
    </xdr:to>
    <xdr:pic>
      <xdr:nvPicPr>
        <xdr:cNvPr id="22" name="BDEW-GEODE-Logo-Links" descr=""/>
        <xdr:cNvPicPr/>
      </xdr:nvPicPr>
      <xdr:blipFill>
        <a:blip r:embed="rId2"/>
        <a:stretch/>
      </xdr:blipFill>
      <xdr:spPr>
        <a:xfrm>
          <a:off x="2003760" y="0"/>
          <a:ext cx="748800" cy="80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86400</xdr:colOff>
      <xdr:row>0</xdr:row>
      <xdr:rowOff>228960</xdr:rowOff>
    </xdr:from>
    <xdr:to>
      <xdr:col>2</xdr:col>
      <xdr:colOff>195480</xdr:colOff>
      <xdr:row>0</xdr:row>
      <xdr:rowOff>764280</xdr:rowOff>
    </xdr:to>
    <xdr:pic>
      <xdr:nvPicPr>
        <xdr:cNvPr id="23" name="Grafik 4" descr=""/>
        <xdr:cNvPicPr/>
      </xdr:nvPicPr>
      <xdr:blipFill>
        <a:blip r:embed="rId3"/>
        <a:stretch/>
      </xdr:blipFill>
      <xdr:spPr>
        <a:xfrm>
          <a:off x="287640" y="228960"/>
          <a:ext cx="116640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max.mustermann@muster.de" TargetMode="External"/><Relationship Id="rId2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L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30" activeCellId="0" sqref="C30"/>
    </sheetView>
  </sheetViews>
  <sheetFormatPr defaultRowHeight="75.75"/>
  <cols>
    <col collapsed="false" hidden="false" max="1" min="1" style="0" width="2.85204081632653"/>
    <col collapsed="false" hidden="false" max="15" min="2" style="0" width="11.2959183673469"/>
    <col collapsed="false" hidden="true" max="1025" min="16" style="0" width="0"/>
  </cols>
  <sheetData>
    <row r="2" customFormat="false" ht="23.25" hidden="false" customHeight="false" outlineLevel="0" collapsed="false">
      <c r="B2" s="1" t="s">
        <v>0</v>
      </c>
    </row>
    <row r="3" customFormat="false" ht="15" hidden="false" customHeight="false" outlineLevel="0" collapsed="false"/>
    <row r="4" customFormat="false" ht="15" hidden="false" customHeight="false" outlineLevel="0" collapsed="false">
      <c r="B4" s="2" t="s">
        <v>1</v>
      </c>
    </row>
    <row r="5" customFormat="false" ht="15" hidden="false" customHeight="false" outlineLevel="0" collapsed="false">
      <c r="B5" s="2" t="s">
        <v>2</v>
      </c>
    </row>
    <row r="7" customFormat="false" ht="15" hidden="false" customHeight="false" outlineLevel="0" collapsed="false">
      <c r="B7" s="0" t="s">
        <v>3</v>
      </c>
    </row>
    <row r="8" s="2" customFormat="true" ht="15" hidden="false" customHeight="false" outlineLevel="0" collapsed="false">
      <c r="B8" s="2" t="s">
        <v>4</v>
      </c>
    </row>
    <row r="9" s="2" customFormat="true" ht="15" hidden="false" customHeight="false" outlineLevel="0" collapsed="false">
      <c r="B9" s="0"/>
    </row>
    <row r="10" s="2" customFormat="true" ht="15" hidden="false" customHeight="false" outlineLevel="0" collapsed="false">
      <c r="B10" s="3" t="s">
        <v>5</v>
      </c>
    </row>
    <row r="11" s="2" customFormat="true" ht="15" hidden="false" customHeight="false" outlineLevel="0" collapsed="false">
      <c r="B11" s="2" t="s">
        <v>6</v>
      </c>
    </row>
    <row r="12" s="2" customFormat="true" ht="15" hidden="false" customHeight="false" outlineLevel="0" collapsed="false">
      <c r="B12" s="2" t="s">
        <v>7</v>
      </c>
    </row>
    <row r="13" s="2" customFormat="true" ht="15" hidden="false" customHeight="false" outlineLevel="0" collapsed="false">
      <c r="B13" s="2" t="s">
        <v>8</v>
      </c>
    </row>
    <row r="14" s="2" customFormat="true" ht="15" hidden="false" customHeight="false" outlineLevel="0" collapsed="false">
      <c r="B14" s="0"/>
    </row>
    <row r="15" customFormat="false" ht="15" hidden="false" customHeight="false" outlineLevel="0" collapsed="false">
      <c r="B15" s="4" t="s">
        <v>9</v>
      </c>
      <c r="C15" s="2"/>
    </row>
    <row r="16" customFormat="false" ht="15" hidden="false" customHeight="false" outlineLevel="0" collapsed="false">
      <c r="B16" s="2"/>
      <c r="C16" s="2"/>
      <c r="G16" s="5"/>
    </row>
    <row r="17" customFormat="false" ht="15" hidden="false" customHeight="false" outlineLevel="0" collapsed="false">
      <c r="B17" s="6" t="s">
        <v>10</v>
      </c>
      <c r="C17" s="2"/>
    </row>
    <row r="18" s="2" customFormat="true" ht="15" hidden="false" customHeight="false" outlineLevel="0" collapsed="false">
      <c r="B18" s="7" t="s">
        <v>11</v>
      </c>
    </row>
    <row r="19" s="2" customFormat="true" ht="15" hidden="false" customHeight="false" outlineLevel="0" collapsed="false">
      <c r="B19" s="7" t="s">
        <v>12</v>
      </c>
    </row>
    <row r="20" customFormat="false" ht="15" hidden="false" customHeight="false" outlineLevel="0" collapsed="false">
      <c r="B20" s="6"/>
      <c r="C20" s="2"/>
    </row>
    <row r="21" customFormat="false" ht="15" hidden="false" customHeight="false" outlineLevel="0" collapsed="false">
      <c r="B21" s="6" t="s">
        <v>13</v>
      </c>
      <c r="C21" s="2"/>
    </row>
    <row r="22" s="2" customFormat="true" ht="15" hidden="false" customHeight="false" outlineLevel="0" collapsed="false">
      <c r="B22" s="7" t="s">
        <v>14</v>
      </c>
    </row>
    <row r="23" s="2" customFormat="true" ht="15" hidden="false" customHeight="false" outlineLevel="0" collapsed="false">
      <c r="B23" s="7" t="s">
        <v>15</v>
      </c>
    </row>
    <row r="24" customFormat="false" ht="15" hidden="false" customHeight="false" outlineLevel="0" collapsed="false">
      <c r="B24" s="6"/>
      <c r="C24" s="2"/>
    </row>
    <row r="25" customFormat="false" ht="15" hidden="false" customHeight="false" outlineLevel="0" collapsed="false">
      <c r="B25" s="6" t="s">
        <v>16</v>
      </c>
      <c r="C25" s="2"/>
    </row>
    <row r="26" customFormat="false" ht="15" hidden="false" customHeight="false" outlineLevel="0" collapsed="false">
      <c r="B26" s="7" t="s">
        <v>17</v>
      </c>
      <c r="C26" s="2"/>
      <c r="F26" s="2"/>
      <c r="G26" s="2"/>
      <c r="H26" s="2"/>
    </row>
    <row r="27" customFormat="false" ht="15" hidden="false" customHeight="false" outlineLevel="0" collapsed="false">
      <c r="B27" s="7" t="s">
        <v>18</v>
      </c>
      <c r="C27" s="2"/>
      <c r="E27" s="2"/>
      <c r="F27" s="2"/>
      <c r="G27" s="2"/>
      <c r="H27" s="2"/>
    </row>
    <row r="28" customFormat="false" ht="15" hidden="false" customHeight="false" outlineLevel="0" collapsed="false">
      <c r="B28" s="2"/>
      <c r="C28" s="2"/>
      <c r="E28" s="2"/>
      <c r="F28" s="2"/>
      <c r="G28" s="2"/>
      <c r="H28" s="2"/>
      <c r="L28" s="2"/>
    </row>
    <row r="29" customFormat="false" ht="15" hidden="false" customHeight="false" outlineLevel="0" collapsed="false">
      <c r="B29" s="8" t="s">
        <v>19</v>
      </c>
      <c r="C29" s="9" t="n">
        <v>42248</v>
      </c>
      <c r="E29" s="2"/>
      <c r="F29" s="2"/>
      <c r="G29" s="2"/>
      <c r="H29" s="2"/>
    </row>
    <row r="30" customFormat="false" ht="15" hidden="false" customHeight="false" outlineLevel="0" collapsed="false">
      <c r="B30" s="8" t="s">
        <v>20</v>
      </c>
      <c r="C30" s="10" t="s">
        <v>21</v>
      </c>
      <c r="E30" s="2"/>
      <c r="F30" s="2"/>
      <c r="G30" s="2"/>
      <c r="H30" s="2"/>
    </row>
    <row r="1048576" customFormat="false" ht="15" hidden="true" customHeight="false" outlineLevel="0" collapsed="false"/>
  </sheetData>
  <sheetProtection sheet="true" password="c883" objects="true" scenarios="true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27" activeCellId="0" sqref="D27"/>
    </sheetView>
  </sheetViews>
  <sheetFormatPr defaultRowHeight="15"/>
  <cols>
    <col collapsed="false" hidden="false" max="1" min="1" style="2" width="2.85204081632653"/>
    <col collapsed="false" hidden="false" max="2" min="2" style="2" width="5.82142857142857"/>
    <col collapsed="false" hidden="false" max="3" min="3" style="0" width="64.6785714285714"/>
    <col collapsed="false" hidden="false" max="4" min="4" style="0" width="48.8571428571429"/>
    <col collapsed="false" hidden="false" max="5" min="5" style="0" width="11.2959183673469"/>
    <col collapsed="false" hidden="true" max="1025" min="6" style="0" width="0"/>
  </cols>
  <sheetData>
    <row r="1" s="2" customFormat="true" ht="75.75" hidden="false" customHeight="true" outlineLevel="0" collapsed="false"/>
    <row r="2" customFormat="false" ht="23.25" hidden="false" customHeight="false" outlineLevel="0" collapsed="false">
      <c r="B2" s="1" t="s">
        <v>22</v>
      </c>
    </row>
    <row r="3" customFormat="false" ht="15" hidden="false" customHeight="true" outlineLevel="0" collapsed="false">
      <c r="A3" s="0"/>
      <c r="B3" s="11"/>
      <c r="C3" s="2"/>
      <c r="D3" s="2"/>
      <c r="E3" s="2"/>
      <c r="F3" s="2"/>
    </row>
    <row r="4" customFormat="false" ht="15" hidden="false" customHeight="true" outlineLevel="0" collapsed="false">
      <c r="A4" s="0"/>
      <c r="B4" s="11"/>
      <c r="C4" s="12" t="s">
        <v>23</v>
      </c>
      <c r="D4" s="13" t="n">
        <v>42278</v>
      </c>
      <c r="E4" s="2"/>
      <c r="F4" s="14"/>
      <c r="G4" s="2"/>
    </row>
    <row r="5" customFormat="false" ht="15" hidden="false" customHeight="true" outlineLevel="0" collapsed="false">
      <c r="A5" s="0"/>
      <c r="B5" s="11"/>
      <c r="C5" s="2"/>
      <c r="D5" s="2"/>
      <c r="E5" s="2"/>
      <c r="F5" s="15"/>
      <c r="G5" s="2"/>
    </row>
    <row r="6" customFormat="false" ht="15" hidden="false" customHeight="true" outlineLevel="0" collapsed="false">
      <c r="A6" s="0"/>
      <c r="B6" s="11"/>
      <c r="C6" s="12" t="s">
        <v>24</v>
      </c>
      <c r="D6" s="13" t="n">
        <v>42278</v>
      </c>
      <c r="E6" s="2"/>
      <c r="F6" s="15"/>
      <c r="G6" s="2"/>
      <c r="H6" s="2"/>
    </row>
    <row r="7" customFormat="false" ht="15" hidden="false" customHeight="true" outlineLevel="0" collapsed="false">
      <c r="A7" s="0"/>
      <c r="B7" s="11"/>
      <c r="C7" s="2"/>
      <c r="D7" s="2"/>
      <c r="E7" s="2"/>
      <c r="F7" s="14"/>
      <c r="G7" s="2"/>
      <c r="H7" s="2"/>
    </row>
    <row r="8" customFormat="false" ht="15" hidden="false" customHeight="true" outlineLevel="0" collapsed="false">
      <c r="A8" s="0"/>
      <c r="B8" s="11"/>
      <c r="C8" s="16"/>
      <c r="D8" s="2"/>
      <c r="E8" s="2"/>
      <c r="F8" s="15"/>
      <c r="G8" s="2"/>
    </row>
    <row r="9" customFormat="false" ht="15" hidden="false" customHeight="true" outlineLevel="0" collapsed="false">
      <c r="A9" s="0"/>
      <c r="B9" s="17" t="s">
        <v>25</v>
      </c>
      <c r="C9" s="18" t="s">
        <v>26</v>
      </c>
      <c r="D9" s="19" t="s">
        <v>27</v>
      </c>
      <c r="E9" s="2"/>
      <c r="F9" s="15"/>
      <c r="G9" s="2"/>
    </row>
    <row r="10" customFormat="false" ht="15" hidden="false" customHeight="true" outlineLevel="0" collapsed="false">
      <c r="A10" s="0"/>
      <c r="B10" s="11"/>
      <c r="C10" s="18"/>
      <c r="D10" s="20"/>
      <c r="E10" s="2"/>
      <c r="F10" s="15"/>
      <c r="G10" s="2"/>
    </row>
    <row r="11" s="2" customFormat="true" ht="15" hidden="false" customHeight="true" outlineLevel="0" collapsed="false">
      <c r="B11" s="17" t="s">
        <v>28</v>
      </c>
      <c r="C11" s="16" t="s">
        <v>29</v>
      </c>
      <c r="D11" s="21" t="s">
        <v>30</v>
      </c>
      <c r="F11" s="15"/>
    </row>
    <row r="12" customFormat="false" ht="15" hidden="false" customHeight="true" outlineLevel="0" collapsed="false">
      <c r="B12" s="11"/>
      <c r="C12" s="18"/>
      <c r="D12" s="20"/>
      <c r="E12" s="2"/>
      <c r="F12" s="15"/>
    </row>
    <row r="13" customFormat="false" ht="15" hidden="false" customHeight="true" outlineLevel="0" collapsed="false">
      <c r="A13" s="0"/>
      <c r="B13" s="17" t="s">
        <v>31</v>
      </c>
      <c r="C13" s="18" t="s">
        <v>32</v>
      </c>
      <c r="D13" s="19" t="s">
        <v>33</v>
      </c>
      <c r="E13" s="2"/>
      <c r="F13" s="15"/>
      <c r="G13" s="2"/>
    </row>
    <row r="14" customFormat="false" ht="15" hidden="false" customHeight="true" outlineLevel="0" collapsed="false">
      <c r="A14" s="0"/>
      <c r="B14" s="11"/>
      <c r="C14" s="18"/>
      <c r="D14" s="22"/>
      <c r="E14" s="2"/>
      <c r="F14" s="15"/>
      <c r="G14" s="2"/>
    </row>
    <row r="15" customFormat="false" ht="15" hidden="false" customHeight="true" outlineLevel="0" collapsed="false">
      <c r="A15" s="0"/>
      <c r="B15" s="17" t="s">
        <v>34</v>
      </c>
      <c r="C15" s="18" t="s">
        <v>35</v>
      </c>
      <c r="D15" s="23" t="n">
        <v>24119</v>
      </c>
      <c r="E15" s="2"/>
      <c r="F15" s="15"/>
      <c r="G15" s="2"/>
    </row>
    <row r="16" customFormat="false" ht="15" hidden="false" customHeight="true" outlineLevel="0" collapsed="false">
      <c r="A16" s="0"/>
      <c r="B16" s="11"/>
      <c r="C16" s="18"/>
      <c r="D16" s="22"/>
      <c r="E16" s="2"/>
      <c r="F16" s="15"/>
      <c r="G16" s="2"/>
    </row>
    <row r="17" customFormat="false" ht="15" hidden="false" customHeight="true" outlineLevel="0" collapsed="false">
      <c r="A17" s="0"/>
      <c r="B17" s="17" t="s">
        <v>36</v>
      </c>
      <c r="C17" s="18" t="s">
        <v>37</v>
      </c>
      <c r="D17" s="19" t="s">
        <v>38</v>
      </c>
      <c r="E17" s="2"/>
      <c r="F17" s="15"/>
      <c r="G17" s="2"/>
    </row>
    <row r="18" customFormat="false" ht="15" hidden="false" customHeight="true" outlineLevel="0" collapsed="false">
      <c r="A18" s="0"/>
      <c r="B18" s="11"/>
      <c r="C18" s="18"/>
      <c r="D18" s="22"/>
      <c r="E18" s="2"/>
      <c r="F18" s="15"/>
      <c r="G18" s="2"/>
    </row>
    <row r="19" customFormat="false" ht="15" hidden="false" customHeight="true" outlineLevel="0" collapsed="false">
      <c r="A19" s="0"/>
      <c r="B19" s="17" t="s">
        <v>39</v>
      </c>
      <c r="C19" s="18" t="s">
        <v>40</v>
      </c>
      <c r="D19" s="19" t="s">
        <v>41</v>
      </c>
      <c r="E19" s="2"/>
      <c r="F19" s="15"/>
      <c r="G19" s="2"/>
    </row>
    <row r="20" customFormat="false" ht="15" hidden="false" customHeight="true" outlineLevel="0" collapsed="false">
      <c r="A20" s="0"/>
      <c r="B20" s="11"/>
      <c r="C20" s="18"/>
      <c r="D20" s="22"/>
      <c r="E20" s="2"/>
      <c r="F20" s="15"/>
      <c r="G20" s="2"/>
    </row>
    <row r="21" customFormat="false" ht="15" hidden="false" customHeight="true" outlineLevel="0" collapsed="false">
      <c r="A21" s="0"/>
      <c r="B21" s="17" t="s">
        <v>42</v>
      </c>
      <c r="C21" s="18" t="s">
        <v>43</v>
      </c>
      <c r="D21" s="24" t="s">
        <v>44</v>
      </c>
      <c r="E21" s="2"/>
      <c r="F21" s="15"/>
      <c r="G21" s="2"/>
    </row>
    <row r="22" customFormat="false" ht="15" hidden="false" customHeight="true" outlineLevel="0" collapsed="false">
      <c r="A22" s="0"/>
      <c r="B22" s="11"/>
      <c r="C22" s="18"/>
      <c r="D22" s="22"/>
      <c r="E22" s="2"/>
      <c r="F22" s="15"/>
      <c r="G22" s="2"/>
    </row>
    <row r="23" customFormat="false" ht="15" hidden="false" customHeight="true" outlineLevel="0" collapsed="false">
      <c r="A23" s="0"/>
      <c r="B23" s="17" t="s">
        <v>45</v>
      </c>
      <c r="C23" s="18" t="s">
        <v>46</v>
      </c>
      <c r="D23" s="19" t="s">
        <v>47</v>
      </c>
      <c r="E23" s="2"/>
      <c r="F23" s="15"/>
      <c r="G23" s="2"/>
    </row>
    <row r="24" s="2" customFormat="true" ht="15" hidden="false" customHeight="true" outlineLevel="0" collapsed="false">
      <c r="B24" s="17"/>
      <c r="C24" s="25"/>
      <c r="D24" s="26"/>
      <c r="E24" s="26"/>
      <c r="F24" s="27"/>
      <c r="G24" s="28"/>
      <c r="H24" s="28"/>
      <c r="I24" s="28"/>
      <c r="J24" s="28"/>
      <c r="K24" s="28"/>
      <c r="L24" s="28"/>
      <c r="M24" s="28"/>
      <c r="N24" s="28"/>
      <c r="O24" s="28"/>
    </row>
    <row r="25" customFormat="false" ht="15" hidden="false" customHeight="true" outlineLevel="0" collapsed="false">
      <c r="A25" s="0"/>
      <c r="B25" s="17" t="s">
        <v>48</v>
      </c>
      <c r="C25" s="18" t="s">
        <v>49</v>
      </c>
      <c r="D25" s="19" t="n">
        <v>1</v>
      </c>
      <c r="E25" s="2"/>
      <c r="F25" s="29"/>
      <c r="G25" s="2"/>
      <c r="H25" s="2"/>
      <c r="I25" s="2"/>
      <c r="J25" s="2"/>
      <c r="K25" s="2"/>
      <c r="L25" s="2"/>
      <c r="M25" s="2"/>
      <c r="N25" s="2"/>
      <c r="O25" s="2"/>
    </row>
    <row r="26" s="2" customFormat="true" ht="15" hidden="false" customHeight="true" outlineLevel="0" collapsed="false">
      <c r="B26" s="17"/>
      <c r="C26" s="25"/>
      <c r="D26" s="26"/>
      <c r="E26" s="26"/>
      <c r="F26" s="27"/>
      <c r="G26" s="28"/>
      <c r="H26" s="28"/>
      <c r="I26" s="28"/>
      <c r="J26" s="28"/>
      <c r="K26" s="28"/>
      <c r="L26" s="28"/>
      <c r="M26" s="28"/>
      <c r="N26" s="28"/>
      <c r="O26" s="28"/>
    </row>
    <row r="27" customFormat="false" ht="15" hidden="false" customHeight="false" outlineLevel="0" collapsed="false">
      <c r="B27" s="11" t="s">
        <v>50</v>
      </c>
      <c r="C27" s="2" t="s">
        <v>51</v>
      </c>
      <c r="D27" s="19" t="s">
        <v>52</v>
      </c>
      <c r="E27" s="30"/>
      <c r="F27" s="29"/>
    </row>
    <row r="28" customFormat="false" ht="15" hidden="false" customHeight="false" outlineLevel="0" collapsed="false">
      <c r="C28" s="31" t="s">
        <v>53</v>
      </c>
      <c r="D28" s="32" t="str">
        <f aca="false">IF(D27&lt;&gt;C28,VLOOKUP(D27,$C$29:$D$48,2,0),C28)</f>
        <v>Versorgungsbetriebe Kronshagen GmbH</v>
      </c>
      <c r="E28" s="33"/>
      <c r="F28" s="29"/>
      <c r="G28" s="2"/>
    </row>
    <row r="29" customFormat="false" ht="15" hidden="false" customHeight="false" outlineLevel="0" collapsed="false">
      <c r="C29" s="11" t="s">
        <v>52</v>
      </c>
      <c r="D29" s="34" t="s">
        <v>27</v>
      </c>
      <c r="E29" s="35"/>
      <c r="F29" s="29"/>
      <c r="G29" s="2"/>
    </row>
    <row r="30" customFormat="false" ht="15" hidden="false" customHeight="false" outlineLevel="0" collapsed="false">
      <c r="C30" s="11" t="s">
        <v>54</v>
      </c>
      <c r="D30" s="36"/>
      <c r="E30" s="35"/>
      <c r="F30" s="15"/>
      <c r="G30" s="2"/>
    </row>
    <row r="31" customFormat="false" ht="15" hidden="false" customHeight="false" outlineLevel="0" collapsed="false">
      <c r="C31" s="11" t="s">
        <v>55</v>
      </c>
      <c r="D31" s="34"/>
      <c r="E31" s="35"/>
      <c r="F31" s="15"/>
      <c r="G31" s="2"/>
    </row>
    <row r="32" customFormat="false" ht="15" hidden="false" customHeight="false" outlineLevel="0" collapsed="false">
      <c r="C32" s="11" t="s">
        <v>56</v>
      </c>
      <c r="D32" s="34"/>
      <c r="E32" s="35"/>
      <c r="F32" s="15"/>
      <c r="G32" s="2"/>
    </row>
    <row r="33" customFormat="false" ht="15" hidden="false" customHeight="false" outlineLevel="0" collapsed="false">
      <c r="C33" s="11" t="s">
        <v>57</v>
      </c>
      <c r="D33" s="36"/>
      <c r="E33" s="35"/>
      <c r="F33" s="15"/>
      <c r="G33" s="2"/>
    </row>
    <row r="34" customFormat="false" ht="15" hidden="false" customHeight="false" outlineLevel="0" collapsed="false">
      <c r="C34" s="11" t="s">
        <v>58</v>
      </c>
      <c r="D34" s="34"/>
      <c r="E34" s="35"/>
      <c r="F34" s="15"/>
      <c r="G34" s="2"/>
    </row>
    <row r="35" customFormat="false" ht="15" hidden="false" customHeight="false" outlineLevel="0" collapsed="false">
      <c r="C35" s="11" t="s">
        <v>59</v>
      </c>
      <c r="D35" s="34"/>
      <c r="E35" s="35"/>
      <c r="F35" s="15"/>
      <c r="G35" s="2"/>
    </row>
    <row r="36" customFormat="false" ht="15" hidden="false" customHeight="false" outlineLevel="0" collapsed="false">
      <c r="C36" s="11" t="s">
        <v>60</v>
      </c>
      <c r="D36" s="34"/>
      <c r="E36" s="35"/>
      <c r="F36" s="15"/>
      <c r="G36" s="2"/>
    </row>
    <row r="37" customFormat="false" ht="15" hidden="false" customHeight="false" outlineLevel="0" collapsed="false">
      <c r="C37" s="11" t="s">
        <v>61</v>
      </c>
      <c r="D37" s="34"/>
      <c r="E37" s="35"/>
      <c r="F37" s="15"/>
      <c r="G37" s="2"/>
    </row>
    <row r="38" customFormat="false" ht="15" hidden="false" customHeight="false" outlineLevel="0" collapsed="false">
      <c r="C38" s="11" t="s">
        <v>62</v>
      </c>
      <c r="D38" s="34"/>
      <c r="E38" s="35"/>
      <c r="F38" s="15"/>
      <c r="G38" s="2"/>
    </row>
    <row r="39" customFormat="false" ht="15" hidden="false" customHeight="false" outlineLevel="0" collapsed="false">
      <c r="C39" s="11" t="s">
        <v>63</v>
      </c>
      <c r="D39" s="34"/>
      <c r="E39" s="35"/>
      <c r="F39" s="15"/>
      <c r="G39" s="2"/>
    </row>
    <row r="40" customFormat="false" ht="15" hidden="false" customHeight="false" outlineLevel="0" collapsed="false">
      <c r="C40" s="11" t="s">
        <v>64</v>
      </c>
      <c r="D40" s="34"/>
      <c r="E40" s="35"/>
      <c r="F40" s="15"/>
      <c r="G40" s="2"/>
    </row>
    <row r="41" customFormat="false" ht="15" hidden="false" customHeight="false" outlineLevel="0" collapsed="false">
      <c r="C41" s="11" t="s">
        <v>65</v>
      </c>
      <c r="D41" s="34"/>
      <c r="E41" s="35"/>
      <c r="F41" s="15"/>
      <c r="G41" s="2"/>
    </row>
    <row r="42" customFormat="false" ht="15" hidden="false" customHeight="false" outlineLevel="0" collapsed="false">
      <c r="C42" s="11" t="s">
        <v>66</v>
      </c>
      <c r="D42" s="34"/>
      <c r="E42" s="35"/>
      <c r="F42" s="15"/>
      <c r="G42" s="2"/>
    </row>
    <row r="43" customFormat="false" ht="15" hidden="false" customHeight="false" outlineLevel="0" collapsed="false">
      <c r="C43" s="11" t="s">
        <v>67</v>
      </c>
      <c r="D43" s="34"/>
      <c r="E43" s="35"/>
      <c r="F43" s="15"/>
      <c r="G43" s="2"/>
    </row>
    <row r="44" customFormat="false" ht="15" hidden="false" customHeight="false" outlineLevel="0" collapsed="false">
      <c r="C44" s="11" t="s">
        <v>68</v>
      </c>
      <c r="D44" s="34"/>
      <c r="E44" s="35"/>
      <c r="F44" s="15"/>
      <c r="G44" s="2"/>
    </row>
    <row r="45" customFormat="false" ht="15" hidden="false" customHeight="false" outlineLevel="0" collapsed="false">
      <c r="C45" s="11" t="s">
        <v>69</v>
      </c>
      <c r="D45" s="34"/>
      <c r="E45" s="35"/>
      <c r="F45" s="15"/>
      <c r="G45" s="2"/>
    </row>
    <row r="46" customFormat="false" ht="15" hidden="false" customHeight="false" outlineLevel="0" collapsed="false">
      <c r="C46" s="11" t="s">
        <v>70</v>
      </c>
      <c r="D46" s="34"/>
      <c r="E46" s="35"/>
      <c r="F46" s="15"/>
    </row>
    <row r="47" customFormat="false" ht="15" hidden="false" customHeight="false" outlineLevel="0" collapsed="false">
      <c r="C47" s="11" t="s">
        <v>71</v>
      </c>
      <c r="D47" s="34"/>
      <c r="E47" s="35"/>
      <c r="F47" s="15"/>
    </row>
    <row r="48" customFormat="false" ht="15" hidden="false" customHeight="false" outlineLevel="0" collapsed="false">
      <c r="C48" s="11" t="s">
        <v>72</v>
      </c>
      <c r="D48" s="34"/>
      <c r="E48" s="35"/>
      <c r="F48" s="15"/>
    </row>
  </sheetData>
  <sheetProtection sheet="true" objects="true" scenarios="true"/>
  <conditionalFormatting sqref="D29:D48">
    <cfRule type="expression" priority="2" aboveAverage="0" equalAverage="0" bottom="0" percent="0" rank="0" text="" dxfId="0">
      <formula>IF(CELL("Zeile",D29)&lt;$D$25+CELL("Zeile",$D$29),1,0)</formula>
    </cfRule>
  </conditionalFormatting>
  <conditionalFormatting sqref="D30:D48">
    <cfRule type="expression" priority="3" aboveAverage="0" equalAverage="0" bottom="0" percent="0" rank="0" text="" dxfId="1">
      <formula>IF(CELL(D30)&lt;$D$27+27,1,0)</formula>
    </cfRule>
  </conditionalFormatting>
  <dataValidations count="2">
    <dataValidation allowBlank="true" operator="between" showDropDown="false" showErrorMessage="true" showInputMessage="true" sqref="D25" type="whole">
      <formula1>1</formula1>
      <formula2>20</formula2>
    </dataValidation>
    <dataValidation allowBlank="true" operator="between" showDropDown="false" showErrorMessage="true" showInputMessage="true" sqref="D27" type="list">
      <formula1>$C$28:$C$48</formula1>
      <formula2>0</formula2>
    </dataValidation>
  </dataValidations>
  <hyperlinks>
    <hyperlink ref="D21" r:id="rId1" display="erik.nielsen@vbk-kronshagen.de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M6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37" activeCellId="0" sqref="D37"/>
    </sheetView>
  </sheetViews>
  <sheetFormatPr defaultRowHeight="18"/>
  <cols>
    <col collapsed="false" hidden="false" max="1" min="1" style="2" width="2.85204081632653"/>
    <col collapsed="false" hidden="false" max="2" min="2" style="2" width="5.82142857142857"/>
    <col collapsed="false" hidden="false" max="3" min="3" style="2" width="51.1275510204082"/>
    <col collapsed="false" hidden="false" max="4" min="4" style="2" width="32.9387755102041"/>
    <col collapsed="false" hidden="false" max="5" min="5" style="2" width="26.5102040816327"/>
    <col collapsed="false" hidden="true" max="1025" min="6" style="2" width="0"/>
  </cols>
  <sheetData>
    <row r="1" customFormat="false" ht="75" hidden="false" customHeight="tru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</row>
    <row r="2" customFormat="false" ht="23.25" hidden="false" customHeight="false" outlineLevel="0" collapsed="false">
      <c r="B2" s="1" t="s">
        <v>73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</row>
    <row r="3" customFormat="false" ht="15" hidden="false" customHeight="false" outlineLevel="0" collapsed="false"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</row>
    <row r="4" customFormat="false" ht="15" hidden="false" customHeight="false" outlineLevel="0" collapsed="false"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</row>
    <row r="5" customFormat="false" ht="15" hidden="false" customHeight="true" outlineLevel="0" collapsed="false">
      <c r="B5" s="11"/>
      <c r="C5" s="37" t="s">
        <v>74</v>
      </c>
      <c r="D5" s="38" t="str">
        <f aca="false">Netzbetreiber!$D$9</f>
        <v>Versorgungsbetriebe Kronshagen GmbH</v>
      </c>
      <c r="E5" s="0"/>
      <c r="F5" s="0"/>
      <c r="G5" s="0"/>
      <c r="H5" s="39"/>
      <c r="I5" s="39"/>
      <c r="J5" s="39"/>
      <c r="K5" s="39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</row>
    <row r="6" customFormat="false" ht="15" hidden="false" customHeight="true" outlineLevel="0" collapsed="false">
      <c r="B6" s="11"/>
      <c r="C6" s="40" t="s">
        <v>75</v>
      </c>
      <c r="D6" s="38" t="str">
        <f aca="false">Netzbetreiber!D28</f>
        <v>Versorgungsbetriebe Kronshagen GmbH</v>
      </c>
      <c r="F6" s="0"/>
      <c r="G6" s="0"/>
      <c r="H6" s="39"/>
      <c r="I6" s="39"/>
      <c r="J6" s="39"/>
      <c r="K6" s="39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</row>
    <row r="7" customFormat="false" ht="15" hidden="false" customHeight="true" outlineLevel="0" collapsed="false">
      <c r="B7" s="11"/>
      <c r="C7" s="37" t="s">
        <v>76</v>
      </c>
      <c r="D7" s="41" t="str">
        <f aca="false">Netzbetreiber!$D$11</f>
        <v>9870085500007</v>
      </c>
      <c r="F7" s="0"/>
      <c r="G7" s="0"/>
      <c r="H7" s="39"/>
      <c r="I7" s="39"/>
      <c r="J7" s="39"/>
      <c r="K7" s="39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</row>
    <row r="8" customFormat="false" ht="15" hidden="false" customHeight="true" outlineLevel="0" collapsed="false">
      <c r="B8" s="11"/>
      <c r="C8" s="37" t="s">
        <v>77</v>
      </c>
      <c r="D8" s="42" t="n">
        <f aca="false">Netzbetreiber!$D$6</f>
        <v>42278</v>
      </c>
      <c r="F8" s="0"/>
      <c r="G8" s="0"/>
      <c r="H8" s="39"/>
      <c r="I8" s="39"/>
      <c r="J8" s="39"/>
      <c r="K8" s="39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</row>
    <row r="9" customFormat="false" ht="15" hidden="false" customHeight="true" outlineLevel="0" collapsed="false">
      <c r="B9" s="17"/>
      <c r="C9" s="27"/>
      <c r="D9" s="27"/>
      <c r="E9" s="26"/>
      <c r="F9" s="43"/>
      <c r="G9" s="44"/>
      <c r="H9" s="45"/>
      <c r="I9" s="45"/>
      <c r="J9" s="45"/>
      <c r="K9" s="45"/>
      <c r="L9" s="44"/>
      <c r="M9" s="44"/>
      <c r="N9" s="44"/>
      <c r="O9" s="44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</row>
    <row r="10" customFormat="false" ht="15" hidden="false" customHeight="true" outlineLevel="0" collapsed="false"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</row>
    <row r="11" customFormat="false" ht="15" hidden="false" customHeight="true" outlineLevel="0" collapsed="false">
      <c r="B11" s="17" t="s">
        <v>78</v>
      </c>
      <c r="C11" s="18" t="s">
        <v>79</v>
      </c>
      <c r="D11" s="46" t="s">
        <v>80</v>
      </c>
      <c r="F11" s="0"/>
      <c r="G11" s="0"/>
      <c r="H11" s="47" t="s">
        <v>81</v>
      </c>
      <c r="I11" s="47" t="s">
        <v>80</v>
      </c>
      <c r="J11" s="47" t="s">
        <v>82</v>
      </c>
      <c r="K11" s="39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</row>
    <row r="12" customFormat="false" ht="15" hidden="false" customHeight="true" outlineLevel="0" collapsed="false">
      <c r="B12" s="11"/>
      <c r="C12" s="18"/>
      <c r="D12" s="22"/>
      <c r="F12" s="0"/>
      <c r="G12" s="0"/>
      <c r="H12" s="39"/>
      <c r="I12" s="39"/>
      <c r="J12" s="39"/>
      <c r="K12" s="39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</row>
    <row r="13" customFormat="false" ht="15" hidden="false" customHeight="true" outlineLevel="0" collapsed="false">
      <c r="B13" s="17" t="s">
        <v>83</v>
      </c>
      <c r="C13" s="18" t="s">
        <v>84</v>
      </c>
      <c r="D13" s="46" t="s">
        <v>85</v>
      </c>
      <c r="F13" s="0"/>
      <c r="G13" s="0"/>
      <c r="H13" s="47" t="s">
        <v>85</v>
      </c>
      <c r="I13" s="47" t="s">
        <v>86</v>
      </c>
      <c r="J13" s="39"/>
      <c r="K13" s="39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</row>
    <row r="14" customFormat="false" ht="15" hidden="false" customHeight="true" outlineLevel="0" collapsed="false">
      <c r="B14" s="11"/>
      <c r="C14" s="18"/>
      <c r="D14" s="22"/>
      <c r="F14" s="0"/>
      <c r="G14" s="0"/>
      <c r="H14" s="39"/>
      <c r="I14" s="39"/>
      <c r="J14" s="39"/>
      <c r="K14" s="39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</row>
    <row r="15" customFormat="false" ht="15" hidden="false" customHeight="true" outlineLevel="0" collapsed="false">
      <c r="B15" s="17" t="s">
        <v>87</v>
      </c>
      <c r="C15" s="18" t="s">
        <v>88</v>
      </c>
      <c r="D15" s="19" t="s">
        <v>89</v>
      </c>
      <c r="F15" s="0"/>
      <c r="G15" s="0"/>
      <c r="H15" s="39"/>
      <c r="I15" s="39"/>
      <c r="J15" s="39"/>
      <c r="K15" s="39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</row>
    <row r="16" customFormat="false" ht="15" hidden="false" customHeight="true" outlineLevel="0" collapsed="false">
      <c r="B16" s="17"/>
      <c r="C16" s="18" t="s">
        <v>90</v>
      </c>
      <c r="D16" s="19" t="s">
        <v>91</v>
      </c>
      <c r="F16" s="0"/>
      <c r="G16" s="0"/>
      <c r="H16" s="48"/>
      <c r="I16" s="48"/>
      <c r="J16" s="48"/>
      <c r="K16" s="48"/>
      <c r="L16" s="49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</row>
    <row r="17" customFormat="false" ht="15" hidden="false" customHeight="true" outlineLevel="0" collapsed="false">
      <c r="B17" s="11"/>
      <c r="C17" s="18"/>
      <c r="D17" s="22"/>
      <c r="F17" s="0"/>
      <c r="G17" s="0"/>
      <c r="H17" s="48"/>
      <c r="I17" s="48"/>
      <c r="J17" s="48"/>
      <c r="K17" s="48"/>
      <c r="L17" s="49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</row>
    <row r="18" customFormat="false" ht="15" hidden="false" customHeight="true" outlineLevel="0" collapsed="false">
      <c r="B18" s="17" t="s">
        <v>92</v>
      </c>
      <c r="C18" s="50" t="s">
        <v>93</v>
      </c>
      <c r="D18" s="51" t="s">
        <v>94</v>
      </c>
      <c r="F18" s="0"/>
      <c r="G18" s="0"/>
      <c r="H18" s="52" t="s">
        <v>94</v>
      </c>
      <c r="I18" s="52" t="s">
        <v>95</v>
      </c>
      <c r="J18" s="48"/>
      <c r="K18" s="48"/>
      <c r="L18" s="49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</row>
    <row r="19" customFormat="false" ht="15" hidden="false" customHeight="true" outlineLevel="0" collapsed="false">
      <c r="B19" s="11"/>
      <c r="C19" s="53" t="str">
        <f aca="false">HLOOKUP($D$18,$H$18:$I$20,2,0)</f>
        <v>=&gt; zeitnah ermittelter Netzzustand fließt nicht in Allokation ein</v>
      </c>
      <c r="D19" s="54"/>
      <c r="F19" s="0"/>
      <c r="G19" s="0"/>
      <c r="H19" s="48" t="s">
        <v>96</v>
      </c>
      <c r="I19" s="48" t="s">
        <v>97</v>
      </c>
      <c r="J19" s="48"/>
      <c r="K19" s="48"/>
      <c r="L19" s="49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</row>
    <row r="20" customFormat="false" ht="15" hidden="false" customHeight="true" outlineLevel="0" collapsed="false">
      <c r="B20" s="11"/>
      <c r="C20" s="53" t="str">
        <f aca="false">HLOOKUP($D$18,$H$18:$I$20,3,0)</f>
        <v>=&gt; Zeitreihentyp SLPsyn</v>
      </c>
      <c r="D20" s="54"/>
      <c r="F20" s="0"/>
      <c r="G20" s="0"/>
      <c r="H20" s="48" t="s">
        <v>98</v>
      </c>
      <c r="I20" s="48" t="s">
        <v>99</v>
      </c>
      <c r="J20" s="48"/>
      <c r="K20" s="48"/>
      <c r="L20" s="49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</row>
    <row r="21" customFormat="false" ht="15" hidden="false" customHeight="true" outlineLevel="0" collapsed="false">
      <c r="B21" s="11"/>
      <c r="C21" s="53"/>
      <c r="D21" s="54"/>
      <c r="F21" s="0"/>
      <c r="G21" s="0"/>
      <c r="H21" s="48"/>
      <c r="I21" s="48"/>
      <c r="J21" s="48"/>
      <c r="K21" s="48"/>
      <c r="L21" s="49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</row>
    <row r="22" customFormat="false" ht="15" hidden="false" customHeight="true" outlineLevel="0" collapsed="false">
      <c r="B22" s="17" t="s">
        <v>100</v>
      </c>
      <c r="C22" s="2" t="s">
        <v>101</v>
      </c>
      <c r="D22" s="51" t="s">
        <v>102</v>
      </c>
      <c r="F22" s="0"/>
      <c r="G22" s="0"/>
      <c r="H22" s="48" t="s">
        <v>102</v>
      </c>
      <c r="I22" s="48" t="s">
        <v>103</v>
      </c>
      <c r="J22" s="48"/>
      <c r="L22" s="49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</row>
    <row r="23" customFormat="false" ht="15" hidden="false" customHeight="true" outlineLevel="0" collapsed="false">
      <c r="B23" s="17"/>
      <c r="C23" s="2" t="str">
        <f aca="false">HLOOKUP(D22,H22:I23,2,0)</f>
        <v>nach TU-München Verfahren</v>
      </c>
      <c r="D23" s="51" t="s">
        <v>104</v>
      </c>
      <c r="F23" s="0"/>
      <c r="G23" s="0"/>
      <c r="H23" s="48" t="s">
        <v>105</v>
      </c>
      <c r="I23" s="2" t="s">
        <v>106</v>
      </c>
      <c r="L23" s="49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</row>
    <row r="24" customFormat="false" ht="15" hidden="false" customHeight="true" outlineLevel="0" collapsed="false">
      <c r="B24" s="11"/>
      <c r="C24" s="16" t="s">
        <v>107</v>
      </c>
      <c r="D24" s="16" t="str">
        <f aca="false">IF(D22=$H$22,L24,IF(D23=$H$24,M24,N24))</f>
        <v>=&gt;  Q(D) = KW  x  h(T, SLP-Typ)  x  F(WT)</v>
      </c>
      <c r="F24" s="0"/>
      <c r="G24" s="0"/>
      <c r="H24" s="48" t="s">
        <v>104</v>
      </c>
      <c r="I24" s="48" t="s">
        <v>108</v>
      </c>
      <c r="L24" s="48" t="s">
        <v>109</v>
      </c>
      <c r="M24" s="48" t="s">
        <v>110</v>
      </c>
      <c r="N24" s="48" t="s">
        <v>111</v>
      </c>
      <c r="P24" s="49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</row>
    <row r="25" customFormat="false" ht="15" hidden="false" customHeight="true" outlineLevel="0" collapsed="false">
      <c r="B25" s="11"/>
      <c r="C25" s="16"/>
      <c r="F25" s="0"/>
      <c r="G25" s="0"/>
      <c r="H25" s="48"/>
      <c r="I25" s="48"/>
      <c r="J25" s="48"/>
      <c r="K25" s="48"/>
      <c r="L25" s="49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</row>
    <row r="26" customFormat="false" ht="15" hidden="false" customHeight="true" outlineLevel="0" collapsed="false">
      <c r="B26" s="17" t="s">
        <v>112</v>
      </c>
      <c r="C26" s="55" t="s">
        <v>113</v>
      </c>
      <c r="D26" s="19" t="s">
        <v>114</v>
      </c>
      <c r="F26" s="0"/>
      <c r="G26" s="0"/>
      <c r="H26" s="52" t="s">
        <v>115</v>
      </c>
      <c r="I26" s="52" t="s">
        <v>114</v>
      </c>
      <c r="J26" s="48"/>
      <c r="K26" s="48"/>
      <c r="L26" s="49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</row>
    <row r="27" customFormat="false" ht="15" hidden="false" customHeight="true" outlineLevel="0" collapsed="false">
      <c r="B27" s="17"/>
      <c r="C27" s="55" t="s">
        <v>116</v>
      </c>
      <c r="D27" s="19" t="s">
        <v>117</v>
      </c>
      <c r="F27" s="0"/>
      <c r="G27" s="0"/>
      <c r="H27" s="2" t="s">
        <v>117</v>
      </c>
      <c r="I27" s="52" t="s">
        <v>118</v>
      </c>
      <c r="J27" s="52" t="s">
        <v>119</v>
      </c>
      <c r="K27" s="48"/>
      <c r="L27" s="49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</row>
    <row r="28" customFormat="false" ht="15" hidden="false" customHeight="true" outlineLevel="0" collapsed="false">
      <c r="B28" s="11"/>
      <c r="C28" s="2" t="str">
        <f aca="false">HLOOKUP(D27,H27:J28,2,0)</f>
        <v>=&gt; Q(Allokation)  =  Q(Synth.);    F(kor) = 1</v>
      </c>
      <c r="D28" s="56" t="n">
        <v>1</v>
      </c>
      <c r="F28" s="0"/>
      <c r="G28" s="0"/>
      <c r="H28" s="48" t="s">
        <v>120</v>
      </c>
      <c r="I28" s="48" t="s">
        <v>121</v>
      </c>
      <c r="J28" s="48" t="s">
        <v>122</v>
      </c>
      <c r="K28" s="48"/>
      <c r="L28" s="49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</row>
    <row r="29" customFormat="false" ht="15" hidden="false" customHeight="true" outlineLevel="0" collapsed="false">
      <c r="B29" s="11"/>
      <c r="C29" s="2" t="str">
        <f aca="false">HLOOKUP(D27,H27:J29,3,0)</f>
        <v> </v>
      </c>
      <c r="D29" s="57"/>
      <c r="F29" s="0"/>
      <c r="G29" s="0"/>
      <c r="H29" s="48" t="s">
        <v>123</v>
      </c>
      <c r="I29" s="48" t="s">
        <v>124</v>
      </c>
      <c r="J29" s="48" t="s">
        <v>125</v>
      </c>
      <c r="K29" s="48"/>
      <c r="L29" s="49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</row>
    <row r="30" customFormat="false" ht="15" hidden="false" customHeight="true" outlineLevel="0" collapsed="false">
      <c r="B30" s="11"/>
      <c r="C30" s="16"/>
      <c r="F30" s="0"/>
      <c r="G30" s="0"/>
      <c r="H30" s="48"/>
      <c r="I30" s="48"/>
      <c r="J30" s="48"/>
      <c r="K30" s="48"/>
      <c r="L30" s="49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</row>
    <row r="31" customFormat="false" ht="15" hidden="false" customHeight="true" outlineLevel="0" collapsed="false">
      <c r="B31" s="17" t="s">
        <v>126</v>
      </c>
      <c r="C31" s="55" t="s">
        <v>127</v>
      </c>
      <c r="D31" s="19" t="s">
        <v>114</v>
      </c>
      <c r="F31" s="0"/>
      <c r="G31" s="0"/>
      <c r="H31" s="52" t="s">
        <v>115</v>
      </c>
      <c r="I31" s="52" t="s">
        <v>114</v>
      </c>
      <c r="J31" s="48"/>
      <c r="K31" s="48"/>
      <c r="L31" s="49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</row>
    <row r="32" customFormat="false" ht="15" hidden="false" customHeight="true" outlineLevel="0" collapsed="false">
      <c r="B32" s="11"/>
      <c r="C32" s="2" t="str">
        <f aca="false">HLOOKUP(D31,$H$31:$I$32,2,0)</f>
        <v>=&gt; Q(Allokation)  =  Q(D-2);  F(opt) = 1</v>
      </c>
      <c r="F32" s="0"/>
      <c r="G32" s="0"/>
      <c r="H32" s="48" t="s">
        <v>128</v>
      </c>
      <c r="I32" s="48" t="s">
        <v>129</v>
      </c>
      <c r="J32" s="48"/>
      <c r="K32" s="48"/>
      <c r="L32" s="49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</row>
    <row r="33" customFormat="false" ht="15" hidden="false" customHeight="true" outlineLevel="0" collapsed="false">
      <c r="B33" s="11"/>
      <c r="C33" s="2" t="str">
        <f aca="false">HLOOKUP(D31,$H$31:$I$33,3,0)</f>
        <v> </v>
      </c>
      <c r="F33" s="0"/>
      <c r="G33" s="0"/>
      <c r="H33" s="48" t="s">
        <v>130</v>
      </c>
      <c r="I33" s="48" t="s">
        <v>123</v>
      </c>
      <c r="J33" s="48"/>
      <c r="K33" s="48"/>
      <c r="L33" s="49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</row>
    <row r="34" customFormat="false" ht="15" hidden="false" customHeight="true" outlineLevel="0" collapsed="false">
      <c r="B34" s="11"/>
      <c r="C34" s="16"/>
      <c r="F34" s="0"/>
      <c r="G34" s="0"/>
      <c r="H34" s="48"/>
      <c r="I34" s="48"/>
      <c r="J34" s="48"/>
      <c r="K34" s="48"/>
      <c r="L34" s="49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</row>
    <row r="35" customFormat="false" ht="15" hidden="false" customHeight="true" outlineLevel="0" collapsed="false">
      <c r="B35" s="17" t="s">
        <v>131</v>
      </c>
      <c r="C35" s="16" t="s">
        <v>132</v>
      </c>
      <c r="D35" s="19" t="n">
        <v>14</v>
      </c>
      <c r="F35" s="0"/>
      <c r="G35" s="0"/>
      <c r="H35" s="48"/>
      <c r="I35" s="48"/>
      <c r="J35" s="48"/>
      <c r="K35" s="48"/>
      <c r="L35" s="49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</row>
    <row r="36" customFormat="false" ht="15" hidden="false" customHeight="true" outlineLevel="0" collapsed="false">
      <c r="B36" s="11"/>
      <c r="C36" s="16"/>
      <c r="F36" s="0"/>
      <c r="G36" s="0"/>
      <c r="H36" s="48"/>
      <c r="I36" s="48"/>
      <c r="J36" s="48"/>
      <c r="K36" s="48"/>
      <c r="L36" s="49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</row>
    <row r="37" customFormat="false" ht="15" hidden="false" customHeight="true" outlineLevel="0" collapsed="false">
      <c r="B37" s="17" t="s">
        <v>133</v>
      </c>
      <c r="C37" s="18" t="s">
        <v>134</v>
      </c>
      <c r="D37" s="58" t="n">
        <v>1500000</v>
      </c>
      <c r="E37" s="2" t="s">
        <v>135</v>
      </c>
      <c r="F37" s="0"/>
      <c r="G37" s="0"/>
      <c r="H37" s="0"/>
      <c r="I37" s="48"/>
      <c r="J37" s="48"/>
      <c r="K37" s="48"/>
      <c r="L37" s="48"/>
      <c r="M37" s="49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</row>
    <row r="38" customFormat="false" ht="15" hidden="false" customHeight="true" outlineLevel="0" collapsed="false">
      <c r="B38" s="0"/>
      <c r="C38" s="2" t="s">
        <v>136</v>
      </c>
      <c r="D38" s="0"/>
      <c r="E38" s="0"/>
      <c r="F38" s="59"/>
      <c r="G38" s="59"/>
      <c r="H38" s="39"/>
      <c r="I38" s="39"/>
      <c r="J38" s="39"/>
      <c r="K38" s="3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customFormat="false" ht="15" hidden="false" customHeight="true" outlineLevel="0" collapsed="false">
      <c r="C39" s="18"/>
      <c r="D39" s="22"/>
      <c r="H39" s="39"/>
      <c r="I39" s="39"/>
      <c r="J39" s="39"/>
      <c r="K39" s="39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</row>
    <row r="40" customFormat="false" ht="15" hidden="false" customHeight="true" outlineLevel="0" collapsed="false">
      <c r="B40" s="17" t="s">
        <v>137</v>
      </c>
      <c r="C40" s="18" t="s">
        <v>138</v>
      </c>
      <c r="D40" s="60" t="n">
        <v>500</v>
      </c>
      <c r="E40" s="2" t="s">
        <v>139</v>
      </c>
      <c r="H40" s="39"/>
      <c r="I40" s="39"/>
      <c r="J40" s="39"/>
      <c r="K40" s="39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</row>
    <row r="41" customFormat="false" ht="15" hidden="false" customHeight="true" outlineLevel="0" collapsed="false">
      <c r="B41" s="0"/>
      <c r="C41" s="2" t="s">
        <v>140</v>
      </c>
      <c r="D41" s="0"/>
      <c r="E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</row>
    <row r="42" customFormat="false" ht="15" hidden="false" customHeight="true" outlineLevel="0" collapsed="false">
      <c r="B42" s="17"/>
      <c r="C42" s="6"/>
      <c r="D42" s="0"/>
      <c r="E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</row>
    <row r="43" customFormat="false" ht="15" hidden="false" customHeight="true" outlineLevel="0" collapsed="false">
      <c r="B43" s="17"/>
      <c r="C43" s="6" t="s">
        <v>141</v>
      </c>
      <c r="D43" s="0"/>
      <c r="E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</row>
    <row r="44" customFormat="false" ht="18" hidden="false" customHeight="true" outlineLevel="0" collapsed="false">
      <c r="B44" s="0"/>
      <c r="C44" s="6" t="s">
        <v>142</v>
      </c>
      <c r="D44" s="0"/>
      <c r="E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</row>
    <row r="45" customFormat="false" ht="18" hidden="false" customHeight="true" outlineLevel="0" collapsed="false">
      <c r="B45" s="0"/>
      <c r="C45" s="6"/>
      <c r="D45" s="0"/>
      <c r="E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</row>
    <row r="46" customFormat="false" ht="15" hidden="false" customHeight="true" outlineLevel="0" collapsed="false">
      <c r="B46" s="11" t="s">
        <v>143</v>
      </c>
      <c r="C46" s="37" t="s">
        <v>144</v>
      </c>
      <c r="D46" s="19" t="n">
        <v>1</v>
      </c>
      <c r="H46" s="59" t="n">
        <v>1</v>
      </c>
      <c r="I46" s="59" t="n">
        <v>2</v>
      </c>
      <c r="J46" s="59" t="n">
        <v>3</v>
      </c>
      <c r="K46" s="59" t="n">
        <v>4</v>
      </c>
      <c r="L46" s="59" t="n">
        <v>5</v>
      </c>
      <c r="M46" s="59" t="n">
        <v>6</v>
      </c>
      <c r="N46" s="59" t="n">
        <v>7</v>
      </c>
      <c r="O46" s="59" t="n">
        <v>8</v>
      </c>
      <c r="P46" s="59" t="n">
        <v>9</v>
      </c>
      <c r="Q46" s="59" t="n">
        <v>10</v>
      </c>
      <c r="R46" s="59" t="n">
        <v>11</v>
      </c>
      <c r="S46" s="59" t="n">
        <v>12</v>
      </c>
      <c r="T46" s="59" t="n">
        <v>13</v>
      </c>
      <c r="U46" s="59" t="n">
        <v>14</v>
      </c>
      <c r="V46" s="59" t="n">
        <v>15</v>
      </c>
    </row>
    <row r="47" customFormat="false" ht="15" hidden="false" customHeight="true" outlineLevel="0" collapsed="false">
      <c r="B47" s="11"/>
      <c r="C47" s="16"/>
      <c r="H47" s="59" t="n">
        <f aca="false">IF(H46&lt;=$D$46,H46,"")</f>
        <v>1</v>
      </c>
      <c r="I47" s="59" t="str">
        <f aca="false">IF(I46&lt;=$D$46,I46,"")</f>
        <v/>
      </c>
      <c r="J47" s="59" t="str">
        <f aca="false">IF(J46&lt;=$D$46,J46,"")</f>
        <v/>
      </c>
      <c r="K47" s="59" t="str">
        <f aca="false">IF(K46&lt;=$D$46,K46,"")</f>
        <v/>
      </c>
      <c r="L47" s="59" t="str">
        <f aca="false">IF(L46&lt;=$D$46,L46,"")</f>
        <v/>
      </c>
      <c r="M47" s="59" t="str">
        <f aca="false">IF(M46&lt;=$D$46,M46,"")</f>
        <v/>
      </c>
      <c r="N47" s="59" t="str">
        <f aca="false">IF(N46&lt;=$D$46,N46,"")</f>
        <v/>
      </c>
      <c r="O47" s="59" t="str">
        <f aca="false">IF(O46&lt;=$D$46,O46,"")</f>
        <v/>
      </c>
      <c r="P47" s="59" t="str">
        <f aca="false">IF(P46&lt;=$D$46,P46,"")</f>
        <v/>
      </c>
      <c r="Q47" s="59" t="str">
        <f aca="false">IF(Q46&lt;=$D$46,Q46,"")</f>
        <v/>
      </c>
      <c r="R47" s="59" t="str">
        <f aca="false">IF(R46&lt;=$D$46,R46,"")</f>
        <v/>
      </c>
      <c r="S47" s="59" t="str">
        <f aca="false">IF(S46&lt;=$D$46,S46,"")</f>
        <v/>
      </c>
      <c r="T47" s="59" t="str">
        <f aca="false">IF(T46&lt;=$D$46,T46,"")</f>
        <v/>
      </c>
      <c r="U47" s="59" t="str">
        <f aca="false">IF(U46&lt;=$D$46,U46,"")</f>
        <v/>
      </c>
      <c r="V47" s="59" t="str">
        <f aca="false">IF(V46&lt;=$D$46,V46,"")</f>
        <v/>
      </c>
    </row>
    <row r="48" customFormat="false" ht="18" hidden="false" customHeight="true" outlineLevel="0" collapsed="false">
      <c r="C48" s="11" t="s">
        <v>145</v>
      </c>
      <c r="D48" s="34" t="s">
        <v>146</v>
      </c>
    </row>
    <row r="49" customFormat="false" ht="18" hidden="false" customHeight="true" outlineLevel="0" collapsed="false">
      <c r="C49" s="11" t="s">
        <v>147</v>
      </c>
      <c r="D49" s="36"/>
    </row>
    <row r="50" customFormat="false" ht="18" hidden="false" customHeight="true" outlineLevel="0" collapsed="false">
      <c r="C50" s="11" t="s">
        <v>148</v>
      </c>
      <c r="D50" s="36"/>
    </row>
    <row r="51" customFormat="false" ht="18" hidden="false" customHeight="true" outlineLevel="0" collapsed="false">
      <c r="C51" s="11" t="s">
        <v>149</v>
      </c>
      <c r="D51" s="36"/>
    </row>
    <row r="52" customFormat="false" ht="18" hidden="false" customHeight="true" outlineLevel="0" collapsed="false">
      <c r="C52" s="11" t="s">
        <v>150</v>
      </c>
      <c r="D52" s="36"/>
    </row>
    <row r="53" customFormat="false" ht="18" hidden="false" customHeight="true" outlineLevel="0" collapsed="false">
      <c r="C53" s="11" t="s">
        <v>151</v>
      </c>
      <c r="D53" s="36"/>
    </row>
    <row r="54" customFormat="false" ht="18" hidden="false" customHeight="true" outlineLevel="0" collapsed="false">
      <c r="C54" s="11" t="s">
        <v>152</v>
      </c>
      <c r="D54" s="36"/>
    </row>
    <row r="55" customFormat="false" ht="18" hidden="false" customHeight="true" outlineLevel="0" collapsed="false">
      <c r="C55" s="11" t="s">
        <v>153</v>
      </c>
      <c r="D55" s="36"/>
    </row>
    <row r="56" customFormat="false" ht="18" hidden="false" customHeight="true" outlineLevel="0" collapsed="false">
      <c r="C56" s="11" t="s">
        <v>154</v>
      </c>
      <c r="D56" s="36"/>
    </row>
    <row r="57" customFormat="false" ht="18" hidden="false" customHeight="true" outlineLevel="0" collapsed="false">
      <c r="C57" s="11" t="s">
        <v>155</v>
      </c>
      <c r="D57" s="36"/>
    </row>
    <row r="58" customFormat="false" ht="18" hidden="false" customHeight="true" outlineLevel="0" collapsed="false">
      <c r="C58" s="11" t="s">
        <v>156</v>
      </c>
      <c r="D58" s="36"/>
    </row>
    <row r="59" customFormat="false" ht="18" hidden="false" customHeight="true" outlineLevel="0" collapsed="false">
      <c r="C59" s="11" t="s">
        <v>157</v>
      </c>
      <c r="D59" s="36"/>
    </row>
    <row r="60" customFormat="false" ht="18" hidden="false" customHeight="true" outlineLevel="0" collapsed="false">
      <c r="C60" s="11" t="s">
        <v>158</v>
      </c>
      <c r="D60" s="36"/>
    </row>
    <row r="61" customFormat="false" ht="18" hidden="false" customHeight="true" outlineLevel="0" collapsed="false">
      <c r="C61" s="11" t="s">
        <v>159</v>
      </c>
      <c r="D61" s="36"/>
    </row>
    <row r="62" customFormat="false" ht="18" hidden="false" customHeight="true" outlineLevel="0" collapsed="false">
      <c r="C62" s="11" t="s">
        <v>160</v>
      </c>
      <c r="D62" s="36"/>
    </row>
  </sheetData>
  <sheetProtection sheet="true" objects="true" scenarios="true"/>
  <conditionalFormatting sqref="D15">
    <cfRule type="expression" priority="2" aboveAverage="0" equalAverage="0" bottom="0" percent="0" rank="0" text="" dxfId="0">
      <formula>IF($D$11="Gaspool",1,0)</formula>
    </cfRule>
  </conditionalFormatting>
  <conditionalFormatting sqref="D49:D62">
    <cfRule type="expression" priority="3" aboveAverage="0" equalAverage="0" bottom="0" percent="0" rank="0" text="" dxfId="1">
      <formula>IF(CELL("Zeile",D49)&lt;$D$46+CELL("Zeile",$D$48),1,0)</formula>
    </cfRule>
  </conditionalFormatting>
  <conditionalFormatting sqref="D49:D62">
    <cfRule type="expression" priority="4" aboveAverage="0" equalAverage="0" bottom="0" percent="0" rank="0" text="" dxfId="2">
      <formula>IF(CELL(D49)&lt;$D$36+27,1,0)</formula>
    </cfRule>
  </conditionalFormatting>
  <conditionalFormatting sqref="D23">
    <cfRule type="expression" priority="5" aboveAverage="0" equalAverage="0" bottom="0" percent="0" rank="0" text="" dxfId="3">
      <formula>IF($D$22=$H$22,1,0)</formula>
    </cfRule>
  </conditionalFormatting>
  <conditionalFormatting sqref="D31">
    <cfRule type="expression" priority="6" aboveAverage="0" equalAverage="0" bottom="0" percent="0" rank="0" text="" dxfId="4">
      <formula>IF($D$18="synthetisch",1,0)</formula>
    </cfRule>
  </conditionalFormatting>
  <conditionalFormatting sqref="D28">
    <cfRule type="expression" priority="7" aboveAverage="0" equalAverage="0" bottom="0" percent="0" rank="0" text="" dxfId="5">
      <formula>IF(AND($D$27=$I$27,$D$26=$H$26),1,0)</formula>
    </cfRule>
  </conditionalFormatting>
  <conditionalFormatting sqref="D26:D28">
    <cfRule type="expression" priority="8" aboveAverage="0" equalAverage="0" bottom="0" percent="0" rank="0" text="" dxfId="6">
      <formula>IF($D$18="analytisch",1,0)</formula>
    </cfRule>
  </conditionalFormatting>
  <conditionalFormatting sqref="D27">
    <cfRule type="expression" priority="9" aboveAverage="0" equalAverage="0" bottom="0" percent="0" rank="0" text="" dxfId="7">
      <formula>IF($D$26="nein",1)</formula>
    </cfRule>
  </conditionalFormatting>
  <conditionalFormatting sqref="D16">
    <cfRule type="expression" priority="10" aboveAverage="0" equalAverage="0" bottom="0" percent="0" rank="0" text="" dxfId="8">
      <formula>IF($D$11="NCG",1,0)</formula>
    </cfRule>
  </conditionalFormatting>
  <conditionalFormatting sqref="D48">
    <cfRule type="expression" priority="11" aboveAverage="0" equalAverage="0" bottom="0" percent="0" rank="0" text="" dxfId="9">
      <formula>IF(CELL("Zeile",D48)&lt;$D$46+CELL("Zeile",$D$48),1,0)</formula>
    </cfRule>
  </conditionalFormatting>
  <dataValidations count="10">
    <dataValidation allowBlank="true" operator="between" showDropDown="false" showErrorMessage="true" showInputMessage="true" sqref="D18" type="list">
      <formula1>$H$18:$I$18</formula1>
      <formula2>0</formula2>
    </dataValidation>
    <dataValidation allowBlank="true" operator="between" showDropDown="false" showErrorMessage="true" showInputMessage="true" sqref="D35" type="whole">
      <formula1>1</formula1>
      <formula2>200</formula2>
    </dataValidation>
    <dataValidation allowBlank="true" operator="between" showDropDown="false" showErrorMessage="true" showInputMessage="true" sqref="D46" type="list">
      <formula1>$H$46:$V$46</formula1>
      <formula2>0</formula2>
    </dataValidation>
    <dataValidation allowBlank="true" operator="between" showDropDown="false" showErrorMessage="true" showInputMessage="true" sqref="D22" type="list">
      <formula1>$H$22:$I$22</formula1>
      <formula2>0</formula2>
    </dataValidation>
    <dataValidation allowBlank="true" operator="between" showDropDown="false" showErrorMessage="true" showInputMessage="true" sqref="D23" type="list">
      <formula1>$H$24:$I$24</formula1>
      <formula2>0</formula2>
    </dataValidation>
    <dataValidation allowBlank="true" operator="between" showDropDown="false" showErrorMessage="true" showInputMessage="true" sqref="D11" type="list">
      <formula1>$H$11:$J$11</formula1>
      <formula2>0</formula2>
    </dataValidation>
    <dataValidation allowBlank="true" operator="between" showDropDown="false" showErrorMessage="true" showInputMessage="true" sqref="D13" type="list">
      <formula1>$H$13:$I$13</formula1>
      <formula2>0</formula2>
    </dataValidation>
    <dataValidation allowBlank="true" operator="between" showDropDown="false" showErrorMessage="true" showInputMessage="true" sqref="D27" type="list">
      <formula1>$H$27:$J$27</formula1>
      <formula2>0</formula2>
    </dataValidation>
    <dataValidation allowBlank="true" operator="between" showDropDown="false" showErrorMessage="true" showInputMessage="true" sqref="D26" type="list">
      <formula1>$H$26:$I$26</formula1>
      <formula2>0</formula2>
    </dataValidation>
    <dataValidation allowBlank="true" operator="between" showDropDown="false" showErrorMessage="true" showInputMessage="true" sqref="D31" type="list">
      <formula1>$H$31:$I$31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BD65536"/>
  <sheetViews>
    <sheetView windowProtection="false" showFormulas="false" showGridLines="false" showRowColHeaders="true" showZeros="true" rightToLeft="false" tabSelected="false" showOutlineSymbols="true" defaultGridColor="true" view="normal" topLeftCell="A37" colorId="64" zoomScale="70" zoomScaleNormal="70" zoomScalePageLayoutView="100" workbookViewId="0">
      <selection pane="topLeft" activeCell="E60" activeCellId="0" sqref="E60"/>
    </sheetView>
  </sheetViews>
  <sheetFormatPr defaultRowHeight="15"/>
  <cols>
    <col collapsed="false" hidden="false" max="1" min="1" style="61" width="2.85204081632653"/>
    <col collapsed="false" hidden="false" max="2" min="2" style="61" width="5.35714285714286"/>
    <col collapsed="false" hidden="false" max="3" min="3" style="61" width="37.4489795918367"/>
    <col collapsed="false" hidden="false" max="4" min="4" style="61" width="12.484693877551"/>
    <col collapsed="false" hidden="false" max="14" min="5" style="61" width="12.5969387755102"/>
    <col collapsed="false" hidden="false" max="15" min="15" style="61" width="33.8826530612245"/>
    <col collapsed="false" hidden="false" max="16" min="16" style="62" width="7.13775510204082"/>
    <col collapsed="false" hidden="true" max="28" min="17" style="63" width="0"/>
    <col collapsed="false" hidden="true" max="1025" min="29" style="64" width="0"/>
  </cols>
  <sheetData>
    <row r="1" customFormat="false" ht="75" hidden="false" customHeight="tru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</row>
    <row r="2" customFormat="false" ht="23.25" hidden="false" customHeight="false" outlineLevel="0" collapsed="false">
      <c r="B2" s="65" t="s">
        <v>161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</row>
    <row r="3" customFormat="false" ht="15" hidden="false" customHeight="true" outlineLevel="0" collapsed="false">
      <c r="B3" s="65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</row>
    <row r="4" customFormat="false" ht="15" hidden="false" customHeight="false" outlineLevel="0" collapsed="false">
      <c r="B4" s="62"/>
      <c r="C4" s="37" t="s">
        <v>74</v>
      </c>
      <c r="D4" s="64"/>
      <c r="E4" s="66" t="str">
        <f aca="false">Netzbetreiber!D9</f>
        <v>Versorgungsbetriebe Kronshagen GmbH</v>
      </c>
      <c r="F4" s="66"/>
      <c r="G4" s="66"/>
      <c r="H4" s="0"/>
      <c r="I4" s="0"/>
      <c r="J4" s="0"/>
      <c r="K4" s="0"/>
      <c r="L4" s="0"/>
      <c r="M4" s="62"/>
      <c r="N4" s="62"/>
      <c r="O4" s="62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</row>
    <row r="5" customFormat="false" ht="15" hidden="false" customHeight="false" outlineLevel="0" collapsed="false">
      <c r="B5" s="62"/>
      <c r="C5" s="37" t="s">
        <v>75</v>
      </c>
      <c r="D5" s="64"/>
      <c r="E5" s="38" t="str">
        <f aca="false">Netzbetreiber!D28</f>
        <v>Versorgungsbetriebe Kronshagen GmbH</v>
      </c>
      <c r="F5" s="62"/>
      <c r="G5" s="62"/>
      <c r="H5" s="62"/>
      <c r="I5" s="0"/>
      <c r="J5" s="0"/>
      <c r="K5" s="0"/>
      <c r="L5" s="0"/>
      <c r="M5" s="62"/>
      <c r="N5" s="62"/>
      <c r="O5" s="62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</row>
    <row r="6" customFormat="false" ht="15" hidden="false" customHeight="false" outlineLevel="0" collapsed="false">
      <c r="B6" s="62"/>
      <c r="C6" s="37" t="s">
        <v>76</v>
      </c>
      <c r="D6" s="64"/>
      <c r="E6" s="67" t="str">
        <f aca="false">Netzbetreiber!D11</f>
        <v>9870085500007</v>
      </c>
      <c r="F6" s="67"/>
      <c r="G6" s="67"/>
      <c r="H6" s="62"/>
      <c r="I6" s="62"/>
      <c r="J6" s="62"/>
      <c r="K6" s="62"/>
      <c r="L6" s="62"/>
      <c r="M6" s="62"/>
      <c r="N6" s="62"/>
      <c r="O6" s="62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</row>
    <row r="7" customFormat="false" ht="15" hidden="false" customHeight="false" outlineLevel="0" collapsed="false">
      <c r="B7" s="62"/>
      <c r="C7" s="37" t="s">
        <v>77</v>
      </c>
      <c r="D7" s="64"/>
      <c r="E7" s="42" t="n">
        <f aca="false">Netzbetreiber!D6</f>
        <v>42278</v>
      </c>
      <c r="F7" s="62"/>
      <c r="G7" s="62"/>
      <c r="H7" s="0"/>
      <c r="I7" s="0"/>
      <c r="J7" s="62"/>
      <c r="K7" s="62"/>
      <c r="L7" s="62"/>
      <c r="M7" s="62"/>
      <c r="N7" s="62"/>
      <c r="O7" s="62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</row>
    <row r="8" customFormat="false" ht="15" hidden="false" customHeight="false" outlineLevel="0" collapsed="false">
      <c r="B8" s="62"/>
      <c r="C8" s="62"/>
      <c r="D8" s="62"/>
      <c r="E8" s="62"/>
      <c r="F8" s="62"/>
      <c r="G8" s="62"/>
      <c r="H8" s="68" t="s">
        <v>162</v>
      </c>
      <c r="I8" s="0"/>
      <c r="J8" s="62"/>
      <c r="K8" s="62"/>
      <c r="L8" s="62"/>
      <c r="M8" s="62"/>
      <c r="N8" s="62"/>
      <c r="O8" s="62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</row>
    <row r="9" customFormat="false" ht="15" hidden="false" customHeight="false" outlineLevel="0" collapsed="false">
      <c r="B9" s="62"/>
      <c r="C9" s="37" t="s">
        <v>163</v>
      </c>
      <c r="D9" s="62"/>
      <c r="E9" s="62"/>
      <c r="F9" s="69" t="n">
        <f aca="false">'SLP-Verfahren'!D46</f>
        <v>1</v>
      </c>
      <c r="G9" s="0"/>
      <c r="H9" s="70" t="s">
        <v>164</v>
      </c>
      <c r="I9" s="0"/>
      <c r="J9" s="62"/>
      <c r="K9" s="62"/>
      <c r="L9" s="62"/>
      <c r="M9" s="62"/>
      <c r="N9" s="62"/>
      <c r="O9" s="62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</row>
    <row r="10" customFormat="false" ht="15" hidden="false" customHeight="false" outlineLevel="0" collapsed="false">
      <c r="B10" s="62"/>
      <c r="C10" s="37" t="s">
        <v>165</v>
      </c>
      <c r="D10" s="62"/>
      <c r="E10" s="62"/>
      <c r="F10" s="51" t="n">
        <v>1</v>
      </c>
      <c r="G10" s="64"/>
      <c r="H10" s="70" t="s">
        <v>166</v>
      </c>
      <c r="I10" s="0"/>
      <c r="J10" s="62"/>
      <c r="K10" s="62"/>
      <c r="L10" s="62"/>
      <c r="M10" s="62"/>
      <c r="N10" s="62"/>
      <c r="O10" s="62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</row>
    <row r="11" customFormat="false" ht="15" hidden="false" customHeight="false" outlineLevel="0" collapsed="false">
      <c r="B11" s="62"/>
      <c r="C11" s="37" t="s">
        <v>167</v>
      </c>
      <c r="D11" s="62"/>
      <c r="E11" s="62"/>
      <c r="F11" s="71" t="str">
        <f aca="false">INDEX('SLP-Verfahren'!D48:D62,'SLP-Temp-Gebiet #01'!F10)</f>
        <v>Kiel Holtenau</v>
      </c>
      <c r="G11" s="71"/>
      <c r="H11" s="72"/>
      <c r="I11" s="0"/>
      <c r="J11" s="62"/>
      <c r="K11" s="62"/>
      <c r="L11" s="62"/>
      <c r="M11" s="62"/>
      <c r="N11" s="62"/>
      <c r="O11" s="62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</row>
    <row r="12" customFormat="false" ht="15" hidden="false" customHeight="false" outlineLevel="0" collapsed="false"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</row>
    <row r="13" customFormat="false" ht="18" hidden="false" customHeight="true" outlineLevel="0" collapsed="false">
      <c r="B13" s="62"/>
      <c r="C13" s="73" t="s">
        <v>168</v>
      </c>
      <c r="D13" s="73"/>
      <c r="E13" s="73"/>
      <c r="F13" s="74" t="s">
        <v>169</v>
      </c>
      <c r="G13" s="62" t="s">
        <v>170</v>
      </c>
      <c r="H13" s="75" t="s">
        <v>171</v>
      </c>
      <c r="I13" s="64"/>
      <c r="J13" s="62"/>
      <c r="K13" s="62"/>
      <c r="L13" s="62"/>
      <c r="M13" s="62"/>
      <c r="N13" s="62"/>
      <c r="O13" s="62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</row>
    <row r="14" customFormat="false" ht="19.5" hidden="false" customHeight="true" outlineLevel="0" collapsed="false">
      <c r="B14" s="62"/>
      <c r="C14" s="76" t="s">
        <v>172</v>
      </c>
      <c r="D14" s="76"/>
      <c r="E14" s="77" t="s">
        <v>173</v>
      </c>
      <c r="F14" s="78" t="s">
        <v>100</v>
      </c>
      <c r="G14" s="79" t="s">
        <v>174</v>
      </c>
      <c r="H14" s="80" t="n">
        <v>0</v>
      </c>
      <c r="I14" s="64"/>
      <c r="J14" s="62"/>
      <c r="K14" s="62"/>
      <c r="L14" s="62"/>
      <c r="M14" s="62"/>
      <c r="N14" s="62"/>
      <c r="O14" s="81" t="s">
        <v>175</v>
      </c>
      <c r="Q14" s="0"/>
      <c r="R14" s="82" t="s">
        <v>176</v>
      </c>
      <c r="S14" s="82" t="s">
        <v>177</v>
      </c>
      <c r="T14" s="82" t="s">
        <v>178</v>
      </c>
      <c r="U14" s="82" t="s">
        <v>179</v>
      </c>
      <c r="V14" s="82" t="s">
        <v>180</v>
      </c>
      <c r="W14" s="82" t="s">
        <v>181</v>
      </c>
      <c r="X14" s="82" t="s">
        <v>182</v>
      </c>
      <c r="Y14" s="82" t="s">
        <v>183</v>
      </c>
      <c r="Z14" s="82" t="s">
        <v>184</v>
      </c>
      <c r="AA14" s="82" t="s">
        <v>174</v>
      </c>
      <c r="AB14" s="82" t="s">
        <v>185</v>
      </c>
      <c r="AC14" s="82" t="s">
        <v>186</v>
      </c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</row>
    <row r="15" customFormat="false" ht="19.5" hidden="false" customHeight="true" outlineLevel="0" collapsed="false">
      <c r="B15" s="62"/>
      <c r="C15" s="76" t="s">
        <v>187</v>
      </c>
      <c r="D15" s="76"/>
      <c r="E15" s="77" t="s">
        <v>173</v>
      </c>
      <c r="F15" s="78" t="s">
        <v>25</v>
      </c>
      <c r="G15" s="79" t="s">
        <v>178</v>
      </c>
      <c r="H15" s="80" t="n">
        <v>0</v>
      </c>
      <c r="I15" s="64"/>
      <c r="J15" s="62"/>
      <c r="K15" s="62"/>
      <c r="L15" s="62"/>
      <c r="M15" s="62"/>
      <c r="N15" s="62"/>
      <c r="O15" s="83" t="s">
        <v>188</v>
      </c>
      <c r="Q15" s="0"/>
      <c r="R15" s="84" t="s">
        <v>25</v>
      </c>
      <c r="S15" s="84" t="s">
        <v>28</v>
      </c>
      <c r="T15" s="84" t="s">
        <v>31</v>
      </c>
      <c r="U15" s="84" t="s">
        <v>34</v>
      </c>
      <c r="V15" s="84" t="s">
        <v>36</v>
      </c>
      <c r="W15" s="84" t="s">
        <v>39</v>
      </c>
      <c r="X15" s="84" t="s">
        <v>42</v>
      </c>
      <c r="Y15" s="84" t="s">
        <v>45</v>
      </c>
      <c r="Z15" s="84" t="s">
        <v>48</v>
      </c>
      <c r="AA15" s="84" t="s">
        <v>50</v>
      </c>
      <c r="AB15" s="84" t="s">
        <v>78</v>
      </c>
      <c r="AC15" s="84" t="s">
        <v>83</v>
      </c>
      <c r="AD15" s="84" t="s">
        <v>87</v>
      </c>
      <c r="AE15" s="84" t="s">
        <v>92</v>
      </c>
      <c r="AF15" s="84" t="s">
        <v>100</v>
      </c>
      <c r="AG15" s="84" t="s">
        <v>112</v>
      </c>
      <c r="AH15" s="84" t="s">
        <v>126</v>
      </c>
      <c r="AI15" s="84" t="s">
        <v>131</v>
      </c>
      <c r="AJ15" s="84" t="s">
        <v>133</v>
      </c>
      <c r="AK15" s="84" t="s">
        <v>137</v>
      </c>
      <c r="AL15" s="84" t="s">
        <v>143</v>
      </c>
      <c r="AM15" s="84" t="s">
        <v>189</v>
      </c>
      <c r="AN15" s="84" t="s">
        <v>190</v>
      </c>
      <c r="AO15" s="84" t="s">
        <v>191</v>
      </c>
      <c r="AP15" s="84" t="s">
        <v>192</v>
      </c>
      <c r="AQ15" s="84" t="s">
        <v>193</v>
      </c>
      <c r="AR15" s="84" t="s">
        <v>194</v>
      </c>
      <c r="AS15" s="84" t="s">
        <v>195</v>
      </c>
      <c r="AT15" s="84" t="s">
        <v>196</v>
      </c>
      <c r="AU15" s="84" t="s">
        <v>197</v>
      </c>
      <c r="AV15" s="84" t="s">
        <v>198</v>
      </c>
      <c r="AW15" s="84"/>
      <c r="AX15" s="84"/>
      <c r="AY15" s="84"/>
      <c r="AZ15" s="84"/>
      <c r="BA15" s="84"/>
      <c r="BB15" s="84"/>
      <c r="BC15" s="84"/>
      <c r="BD15" s="84"/>
    </row>
    <row r="16" customFormat="false" ht="19.5" hidden="false" customHeight="true" outlineLevel="0" collapsed="false">
      <c r="B16" s="62"/>
      <c r="C16" s="85"/>
      <c r="D16" s="76"/>
      <c r="E16" s="62"/>
      <c r="F16" s="64"/>
      <c r="G16" s="62"/>
      <c r="H16" s="62"/>
      <c r="I16" s="62"/>
      <c r="J16" s="62"/>
      <c r="K16" s="62"/>
      <c r="L16" s="62"/>
      <c r="M16" s="62"/>
      <c r="N16" s="62"/>
      <c r="O16" s="62"/>
      <c r="Q16" s="0"/>
      <c r="R16" s="86"/>
      <c r="S16" s="86"/>
      <c r="T16" s="0"/>
      <c r="U16" s="0"/>
      <c r="V16" s="0"/>
      <c r="W16" s="0"/>
      <c r="X16" s="0"/>
      <c r="Y16" s="0"/>
      <c r="Z16" s="0"/>
      <c r="AA16" s="0"/>
      <c r="AB16" s="0"/>
    </row>
    <row r="17" customFormat="false" ht="19.5" hidden="false" customHeight="true" outlineLevel="0" collapsed="false">
      <c r="B17" s="87" t="s">
        <v>199</v>
      </c>
      <c r="C17" s="88"/>
      <c r="D17" s="76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Q17" s="0"/>
      <c r="R17" s="86"/>
      <c r="S17" s="86"/>
      <c r="T17" s="0"/>
      <c r="U17" s="0"/>
      <c r="V17" s="0"/>
      <c r="W17" s="0"/>
      <c r="X17" s="0"/>
      <c r="Y17" s="0"/>
      <c r="Z17" s="0"/>
      <c r="AA17" s="0"/>
      <c r="AB17" s="0"/>
    </row>
    <row r="18" customFormat="false" ht="15" hidden="false" customHeight="false" outlineLevel="0" collapsed="false">
      <c r="B18" s="62"/>
      <c r="C18" s="37" t="s">
        <v>200</v>
      </c>
      <c r="D18" s="62"/>
      <c r="E18" s="62"/>
      <c r="F18" s="51" t="n">
        <v>1</v>
      </c>
      <c r="G18" s="0"/>
      <c r="H18" s="62"/>
      <c r="I18" s="70"/>
      <c r="J18" s="62"/>
      <c r="K18" s="62"/>
      <c r="L18" s="62"/>
      <c r="M18" s="62"/>
      <c r="N18" s="62"/>
      <c r="O18" s="62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</row>
    <row r="19" customFormat="false" ht="15" hidden="false" customHeight="true" outlineLevel="0" collapsed="false">
      <c r="B19" s="62"/>
      <c r="C19" s="62"/>
      <c r="D19" s="62"/>
      <c r="E19" s="89" t="n">
        <f aca="false">IF(E20&gt;$F$18,0,1)</f>
        <v>1</v>
      </c>
      <c r="F19" s="89" t="n">
        <f aca="false">IF(F20&gt;$F$18,0,1)</f>
        <v>0</v>
      </c>
      <c r="G19" s="89" t="n">
        <f aca="false">IF(G20&gt;$F$18,0,1)</f>
        <v>0</v>
      </c>
      <c r="H19" s="89" t="n">
        <f aca="false">IF(H20&gt;$F$18,0,1)</f>
        <v>0</v>
      </c>
      <c r="I19" s="89" t="n">
        <f aca="false">IF(I20&gt;$F$18,0,1)</f>
        <v>0</v>
      </c>
      <c r="J19" s="89" t="n">
        <f aca="false">IF(J20&gt;$F$18,0,1)</f>
        <v>0</v>
      </c>
      <c r="K19" s="89" t="n">
        <f aca="false">IF(K20&gt;$F$18,0,1)</f>
        <v>0</v>
      </c>
      <c r="L19" s="89" t="n">
        <f aca="false">IF(L20&gt;$F$18,0,1)</f>
        <v>0</v>
      </c>
      <c r="M19" s="89" t="n">
        <f aca="false">IF(M20&gt;$F$18,0,1)</f>
        <v>0</v>
      </c>
      <c r="N19" s="89" t="n">
        <f aca="false">IF(N20&gt;$F$18,0,1)</f>
        <v>0</v>
      </c>
      <c r="O19" s="62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</row>
    <row r="20" customFormat="false" ht="33.75" hidden="false" customHeight="true" outlineLevel="0" collapsed="false">
      <c r="B20" s="62"/>
      <c r="C20" s="90" t="s">
        <v>201</v>
      </c>
      <c r="D20" s="91" t="s">
        <v>202</v>
      </c>
      <c r="E20" s="92" t="n">
        <v>1</v>
      </c>
      <c r="F20" s="92" t="n">
        <v>2</v>
      </c>
      <c r="G20" s="92" t="n">
        <v>3</v>
      </c>
      <c r="H20" s="92" t="n">
        <v>4</v>
      </c>
      <c r="I20" s="92" t="n">
        <v>5</v>
      </c>
      <c r="J20" s="92" t="n">
        <v>6</v>
      </c>
      <c r="K20" s="92" t="n">
        <v>7</v>
      </c>
      <c r="L20" s="92" t="n">
        <v>8</v>
      </c>
      <c r="M20" s="92" t="n">
        <v>9</v>
      </c>
      <c r="N20" s="92" t="n">
        <v>10</v>
      </c>
      <c r="O20" s="93" t="s">
        <v>203</v>
      </c>
      <c r="Q20" s="0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customFormat="false" ht="15" hidden="false" customHeight="false" outlineLevel="0" collapsed="false">
      <c r="B21" s="74"/>
      <c r="C21" s="94" t="s">
        <v>204</v>
      </c>
      <c r="D21" s="95" t="s">
        <v>205</v>
      </c>
      <c r="E21" s="96" t="n">
        <f aca="false">1-SUMPRODUCT(F19:N19,F21:N21)</f>
        <v>1</v>
      </c>
      <c r="F21" s="96" t="n">
        <f aca="false">ROUND(F22/$D$22,4)</f>
        <v>1</v>
      </c>
      <c r="G21" s="97" t="n">
        <f aca="false">ROUND(G22/$D$22,4)</f>
        <v>0</v>
      </c>
      <c r="H21" s="97" t="n">
        <f aca="false">ROUND(H22/$D$22,4)</f>
        <v>0</v>
      </c>
      <c r="I21" s="97" t="n">
        <f aca="false">ROUND(I22/$D$22,4)</f>
        <v>0</v>
      </c>
      <c r="J21" s="97" t="n">
        <f aca="false">ROUND(J22/$D$22,4)</f>
        <v>0</v>
      </c>
      <c r="K21" s="97" t="n">
        <f aca="false">ROUND(K22/$D$22,4)</f>
        <v>0</v>
      </c>
      <c r="L21" s="97" t="n">
        <f aca="false">ROUND(L22/$D$22,4)</f>
        <v>0</v>
      </c>
      <c r="M21" s="97" t="n">
        <f aca="false">ROUND(M22/$D$22,4)</f>
        <v>0</v>
      </c>
      <c r="N21" s="97" t="n">
        <f aca="false">ROUND(N22/$D$22,4)</f>
        <v>0</v>
      </c>
      <c r="O21" s="98"/>
      <c r="Q21" s="9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customFormat="false" ht="15" hidden="false" customHeight="false" outlineLevel="0" collapsed="false">
      <c r="B22" s="74"/>
      <c r="C22" s="94" t="s">
        <v>206</v>
      </c>
      <c r="D22" s="100" t="n">
        <f aca="false">SUMPRODUCT(E22:N22,E19:N19)</f>
        <v>1</v>
      </c>
      <c r="E22" s="101" t="n">
        <v>1</v>
      </c>
      <c r="F22" s="101" t="n">
        <v>1</v>
      </c>
      <c r="G22" s="102"/>
      <c r="H22" s="102"/>
      <c r="I22" s="102"/>
      <c r="J22" s="102"/>
      <c r="K22" s="102"/>
      <c r="L22" s="102"/>
      <c r="M22" s="102"/>
      <c r="N22" s="102"/>
      <c r="O22" s="98" t="s">
        <v>207</v>
      </c>
      <c r="Q22" s="9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customFormat="false" ht="15" hidden="false" customHeight="false" outlineLevel="0" collapsed="false">
      <c r="B23" s="74"/>
      <c r="C23" s="94" t="s">
        <v>208</v>
      </c>
      <c r="D23" s="103"/>
      <c r="E23" s="104" t="s">
        <v>188</v>
      </c>
      <c r="F23" s="104" t="s">
        <v>188</v>
      </c>
      <c r="G23" s="104" t="s">
        <v>188</v>
      </c>
      <c r="H23" s="104" t="s">
        <v>188</v>
      </c>
      <c r="I23" s="104" t="s">
        <v>188</v>
      </c>
      <c r="J23" s="104" t="s">
        <v>188</v>
      </c>
      <c r="K23" s="104" t="s">
        <v>188</v>
      </c>
      <c r="L23" s="104" t="s">
        <v>188</v>
      </c>
      <c r="M23" s="104" t="s">
        <v>188</v>
      </c>
      <c r="N23" s="104" t="s">
        <v>188</v>
      </c>
      <c r="O23" s="98" t="s">
        <v>209</v>
      </c>
      <c r="Q23" s="99"/>
      <c r="R23" s="39" t="s">
        <v>188</v>
      </c>
      <c r="S23" s="39" t="s">
        <v>210</v>
      </c>
      <c r="T23" s="105" t="str">
        <f aca="false">O15</f>
        <v>DWD</v>
      </c>
      <c r="U23" s="39"/>
      <c r="V23" s="39"/>
      <c r="W23" s="39"/>
      <c r="X23" s="39"/>
      <c r="Y23" s="39"/>
      <c r="Z23" s="39"/>
      <c r="AA23" s="39"/>
      <c r="AB23" s="39"/>
    </row>
    <row r="24" customFormat="false" ht="15" hidden="false" customHeight="false" outlineLevel="0" collapsed="false">
      <c r="B24" s="74"/>
      <c r="C24" s="94" t="s">
        <v>211</v>
      </c>
      <c r="D24" s="103"/>
      <c r="E24" s="104" t="s">
        <v>146</v>
      </c>
      <c r="F24" s="104" t="s">
        <v>212</v>
      </c>
      <c r="G24" s="104"/>
      <c r="H24" s="104"/>
      <c r="I24" s="104"/>
      <c r="J24" s="104"/>
      <c r="K24" s="104"/>
      <c r="L24" s="104"/>
      <c r="M24" s="104"/>
      <c r="N24" s="104"/>
      <c r="O24" s="98" t="s">
        <v>213</v>
      </c>
      <c r="Q24" s="9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customFormat="false" ht="15" hidden="false" customHeight="false" outlineLevel="0" collapsed="false">
      <c r="B25" s="74"/>
      <c r="C25" s="94" t="s">
        <v>214</v>
      </c>
      <c r="D25" s="103"/>
      <c r="E25" s="106" t="n">
        <v>10046</v>
      </c>
      <c r="F25" s="106" t="s">
        <v>215</v>
      </c>
      <c r="G25" s="106"/>
      <c r="H25" s="106"/>
      <c r="I25" s="106"/>
      <c r="J25" s="106"/>
      <c r="K25" s="106"/>
      <c r="L25" s="106"/>
      <c r="M25" s="106"/>
      <c r="N25" s="106"/>
      <c r="O25" s="98" t="s">
        <v>216</v>
      </c>
      <c r="Q25" s="99"/>
      <c r="R25" s="39" t="s">
        <v>217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customFormat="false" ht="15" hidden="false" customHeight="false" outlineLevel="0" collapsed="false">
      <c r="B26" s="74"/>
      <c r="C26" s="94" t="s">
        <v>218</v>
      </c>
      <c r="D26" s="103"/>
      <c r="E26" s="104" t="s">
        <v>219</v>
      </c>
      <c r="F26" s="104" t="s">
        <v>219</v>
      </c>
      <c r="G26" s="104"/>
      <c r="H26" s="104"/>
      <c r="I26" s="104"/>
      <c r="J26" s="104"/>
      <c r="K26" s="104"/>
      <c r="L26" s="104"/>
      <c r="M26" s="104"/>
      <c r="N26" s="104"/>
      <c r="O26" s="98" t="s">
        <v>209</v>
      </c>
      <c r="Q26" s="99"/>
      <c r="R26" s="39" t="s">
        <v>219</v>
      </c>
      <c r="S26" s="39" t="s">
        <v>220</v>
      </c>
      <c r="T26" s="39"/>
      <c r="U26" s="39"/>
      <c r="V26" s="39"/>
      <c r="W26" s="39"/>
      <c r="X26" s="39"/>
      <c r="Y26" s="39"/>
      <c r="Z26" s="39"/>
      <c r="AA26" s="39"/>
      <c r="AB26" s="39"/>
    </row>
    <row r="27" customFormat="false" ht="15" hidden="false" customHeight="false" outlineLevel="0" collapsed="false">
      <c r="B27" s="74"/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Q27" s="9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customFormat="false" ht="15" hidden="false" customHeight="false" outlineLevel="0" collapsed="false">
      <c r="B28" s="62"/>
      <c r="C28" s="37" t="s">
        <v>221</v>
      </c>
      <c r="D28" s="62"/>
      <c r="E28" s="62"/>
      <c r="F28" s="51" t="n">
        <v>4</v>
      </c>
      <c r="G28" s="0"/>
      <c r="H28" s="62"/>
      <c r="I28" s="70"/>
      <c r="J28" s="62"/>
      <c r="K28" s="62"/>
      <c r="L28" s="62"/>
      <c r="M28" s="62"/>
      <c r="N28" s="62"/>
      <c r="O28" s="62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</row>
    <row r="29" customFormat="false" ht="15" hidden="false" customHeight="true" outlineLevel="0" collapsed="false">
      <c r="B29" s="0"/>
      <c r="C29" s="0"/>
      <c r="D29" s="0"/>
      <c r="E29" s="89" t="n">
        <f aca="false">IF(E30&gt;$F$28,0,1)</f>
        <v>1</v>
      </c>
      <c r="F29" s="89" t="n">
        <f aca="false">IF(F30&gt;$F$28,0,1)</f>
        <v>1</v>
      </c>
      <c r="G29" s="89" t="n">
        <f aca="false">IF(G30&gt;$F$28,0,1)</f>
        <v>1</v>
      </c>
      <c r="H29" s="89" t="n">
        <f aca="false">IF(H30&gt;$F$28,0,1)</f>
        <v>1</v>
      </c>
      <c r="I29" s="89" t="n">
        <f aca="false">IF(I30&gt;$F$28,0,1)</f>
        <v>0</v>
      </c>
      <c r="J29" s="89" t="n">
        <f aca="false">IF(J30&gt;$F$28,0,1)</f>
        <v>0</v>
      </c>
      <c r="K29" s="89" t="n">
        <f aca="false">IF(K30&gt;$F$28,0,1)</f>
        <v>0</v>
      </c>
      <c r="L29" s="89" t="n">
        <f aca="false">IF(L30&gt;$F$28,0,1)</f>
        <v>0</v>
      </c>
      <c r="M29" s="89" t="n">
        <f aca="false">IF(M30&gt;$F$28,0,1)</f>
        <v>0</v>
      </c>
      <c r="N29" s="89" t="n">
        <f aca="false">IF(N30&gt;$F$28,0,1)</f>
        <v>0</v>
      </c>
      <c r="O29" s="0"/>
      <c r="Q29" s="9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customFormat="false" ht="15" hidden="false" customHeight="false" outlineLevel="0" collapsed="false">
      <c r="B30" s="74"/>
      <c r="C30" s="90" t="s">
        <v>222</v>
      </c>
      <c r="D30" s="91" t="s">
        <v>223</v>
      </c>
      <c r="E30" s="109" t="n">
        <v>1</v>
      </c>
      <c r="F30" s="109" t="n">
        <v>2</v>
      </c>
      <c r="G30" s="109" t="n">
        <v>3</v>
      </c>
      <c r="H30" s="109" t="n">
        <v>4</v>
      </c>
      <c r="I30" s="109" t="n">
        <v>5</v>
      </c>
      <c r="J30" s="109" t="n">
        <v>6</v>
      </c>
      <c r="K30" s="109" t="n">
        <v>7</v>
      </c>
      <c r="L30" s="109" t="n">
        <v>8</v>
      </c>
      <c r="M30" s="109" t="n">
        <v>9</v>
      </c>
      <c r="N30" s="109" t="n">
        <v>10</v>
      </c>
      <c r="O30" s="93" t="s">
        <v>203</v>
      </c>
      <c r="Q30" s="9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customFormat="false" ht="15" hidden="false" customHeight="false" outlineLevel="0" collapsed="false">
      <c r="B31" s="74"/>
      <c r="C31" s="94" t="s">
        <v>224</v>
      </c>
      <c r="D31" s="100" t="s">
        <v>225</v>
      </c>
      <c r="E31" s="110" t="n">
        <f aca="false">1-SUMPRODUCT(F29:N29,F31:N31)</f>
        <v>0.5333</v>
      </c>
      <c r="F31" s="110" t="n">
        <f aca="false">ROUND(F32/$D$32,4)</f>
        <v>0.2667</v>
      </c>
      <c r="G31" s="110" t="n">
        <f aca="false">ROUND(G32/$D$32,4)</f>
        <v>0.1333</v>
      </c>
      <c r="H31" s="110" t="n">
        <f aca="false">ROUND(H32/$D$32,4)</f>
        <v>0.0667</v>
      </c>
      <c r="I31" s="110" t="n">
        <f aca="false">ROUND(I32/$D$32,4)</f>
        <v>0</v>
      </c>
      <c r="J31" s="110" t="n">
        <f aca="false">ROUND(J32/$D$32,4)</f>
        <v>0</v>
      </c>
      <c r="K31" s="110" t="n">
        <f aca="false">ROUND(K32/$D$32,4)</f>
        <v>0</v>
      </c>
      <c r="L31" s="110" t="n">
        <f aca="false">ROUND(L32/$D$32,4)</f>
        <v>0</v>
      </c>
      <c r="M31" s="110" t="n">
        <f aca="false">ROUND(M32/$D$32,4)</f>
        <v>0</v>
      </c>
      <c r="N31" s="110" t="n">
        <f aca="false">ROUND(N32/$D$32,4)</f>
        <v>0</v>
      </c>
      <c r="O31" s="98"/>
      <c r="Q31" s="9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customFormat="false" ht="15" hidden="false" customHeight="false" outlineLevel="0" collapsed="false">
      <c r="B32" s="74"/>
      <c r="C32" s="94" t="s">
        <v>226</v>
      </c>
      <c r="D32" s="111" t="n">
        <f aca="false">SUMPRODUCT(E32:N32,E29:N29)</f>
        <v>1.875</v>
      </c>
      <c r="E32" s="112" t="n">
        <v>1</v>
      </c>
      <c r="F32" s="112" t="n">
        <v>0.5</v>
      </c>
      <c r="G32" s="112" t="n">
        <v>0.25</v>
      </c>
      <c r="H32" s="112" t="n">
        <v>0.125</v>
      </c>
      <c r="I32" s="113"/>
      <c r="J32" s="113"/>
      <c r="K32" s="113"/>
      <c r="L32" s="113"/>
      <c r="M32" s="113"/>
      <c r="N32" s="113"/>
      <c r="O32" s="98" t="s">
        <v>207</v>
      </c>
      <c r="Q32" s="9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customFormat="false" ht="15" hidden="false" customHeight="false" outlineLevel="0" collapsed="false">
      <c r="B33" s="74"/>
      <c r="C33" s="94" t="s">
        <v>227</v>
      </c>
      <c r="D33" s="95" t="s">
        <v>228</v>
      </c>
      <c r="E33" s="104" t="s">
        <v>229</v>
      </c>
      <c r="F33" s="104" t="s">
        <v>230</v>
      </c>
      <c r="G33" s="104" t="s">
        <v>231</v>
      </c>
      <c r="H33" s="104" t="s">
        <v>232</v>
      </c>
      <c r="I33" s="104"/>
      <c r="J33" s="104"/>
      <c r="K33" s="104"/>
      <c r="L33" s="104"/>
      <c r="M33" s="104"/>
      <c r="N33" s="104"/>
      <c r="O33" s="98" t="s">
        <v>209</v>
      </c>
      <c r="Q33" s="99"/>
      <c r="R33" s="39" t="s">
        <v>229</v>
      </c>
      <c r="S33" s="39" t="s">
        <v>230</v>
      </c>
      <c r="T33" s="39" t="s">
        <v>231</v>
      </c>
      <c r="U33" s="39" t="s">
        <v>232</v>
      </c>
      <c r="V33" s="39" t="s">
        <v>233</v>
      </c>
      <c r="W33" s="39" t="s">
        <v>234</v>
      </c>
      <c r="X33" s="39" t="s">
        <v>235</v>
      </c>
      <c r="Y33" s="39" t="s">
        <v>236</v>
      </c>
      <c r="Z33" s="39" t="s">
        <v>237</v>
      </c>
      <c r="AA33" s="39" t="s">
        <v>238</v>
      </c>
      <c r="AB33" s="39" t="s">
        <v>239</v>
      </c>
    </row>
    <row r="34" customFormat="false" ht="15" hidden="false" customHeight="false" outlineLevel="0" collapsed="false">
      <c r="B34" s="74"/>
      <c r="C34" s="94" t="s">
        <v>240</v>
      </c>
      <c r="D34" s="95" t="s">
        <v>241</v>
      </c>
      <c r="E34" s="104" t="s">
        <v>242</v>
      </c>
      <c r="F34" s="104" t="s">
        <v>242</v>
      </c>
      <c r="G34" s="104" t="s">
        <v>242</v>
      </c>
      <c r="H34" s="104" t="s">
        <v>242</v>
      </c>
      <c r="I34" s="114"/>
      <c r="J34" s="114"/>
      <c r="K34" s="114"/>
      <c r="L34" s="114"/>
      <c r="M34" s="114"/>
      <c r="N34" s="114"/>
      <c r="O34" s="98" t="s">
        <v>209</v>
      </c>
      <c r="Q34" s="99"/>
      <c r="R34" s="39" t="s">
        <v>242</v>
      </c>
      <c r="S34" s="39" t="s">
        <v>243</v>
      </c>
      <c r="T34" s="39"/>
      <c r="U34" s="39"/>
      <c r="V34" s="39"/>
      <c r="W34" s="39"/>
      <c r="X34" s="39"/>
      <c r="Y34" s="39"/>
      <c r="Z34" s="39"/>
      <c r="AA34" s="39"/>
      <c r="AB34" s="39"/>
    </row>
    <row r="35" customFormat="false" ht="15" hidden="false" customHeight="false" outlineLevel="0" collapsed="false">
      <c r="B35" s="74"/>
      <c r="C35" s="94" t="s">
        <v>244</v>
      </c>
      <c r="D35" s="95" t="s">
        <v>245</v>
      </c>
      <c r="E35" s="104" t="s">
        <v>246</v>
      </c>
      <c r="F35" s="104" t="s">
        <v>246</v>
      </c>
      <c r="G35" s="104" t="s">
        <v>246</v>
      </c>
      <c r="H35" s="104" t="s">
        <v>246</v>
      </c>
      <c r="I35" s="104" t="s">
        <v>246</v>
      </c>
      <c r="J35" s="104" t="s">
        <v>246</v>
      </c>
      <c r="K35" s="104" t="s">
        <v>246</v>
      </c>
      <c r="L35" s="104" t="s">
        <v>246</v>
      </c>
      <c r="M35" s="104" t="s">
        <v>246</v>
      </c>
      <c r="N35" s="104" t="s">
        <v>246</v>
      </c>
      <c r="O35" s="98" t="s">
        <v>209</v>
      </c>
      <c r="Q35" s="99"/>
      <c r="R35" s="39" t="s">
        <v>246</v>
      </c>
      <c r="S35" s="39" t="s">
        <v>247</v>
      </c>
      <c r="T35" s="64"/>
      <c r="U35" s="39"/>
      <c r="V35" s="39"/>
      <c r="W35" s="39"/>
      <c r="X35" s="39"/>
      <c r="Y35" s="39"/>
      <c r="Z35" s="39"/>
      <c r="AA35" s="39"/>
      <c r="AB35" s="39"/>
    </row>
    <row r="36" customFormat="false" ht="15" hidden="false" customHeight="false" outlineLevel="0" collapsed="false">
      <c r="B36" s="74"/>
      <c r="C36" s="115" t="s">
        <v>248</v>
      </c>
      <c r="D36" s="116" t="s">
        <v>249</v>
      </c>
      <c r="E36" s="114" t="s">
        <v>250</v>
      </c>
      <c r="F36" s="114" t="s">
        <v>250</v>
      </c>
      <c r="G36" s="114" t="s">
        <v>251</v>
      </c>
      <c r="H36" s="114" t="s">
        <v>251</v>
      </c>
      <c r="I36" s="114"/>
      <c r="J36" s="114"/>
      <c r="K36" s="114"/>
      <c r="L36" s="114"/>
      <c r="M36" s="114"/>
      <c r="N36" s="114"/>
      <c r="O36" s="98" t="s">
        <v>209</v>
      </c>
      <c r="Q36" s="99"/>
      <c r="R36" s="39" t="s">
        <v>251</v>
      </c>
      <c r="S36" s="39" t="s">
        <v>250</v>
      </c>
      <c r="T36" s="39"/>
      <c r="U36" s="39"/>
      <c r="V36" s="39"/>
      <c r="W36" s="39"/>
      <c r="X36" s="39"/>
      <c r="Y36" s="39"/>
      <c r="Z36" s="39"/>
      <c r="AA36" s="39"/>
      <c r="AB36" s="39"/>
    </row>
    <row r="37" customFormat="false" ht="15.75" hidden="false" customHeight="false" outlineLevel="0" collapsed="false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W37" s="0"/>
      <c r="X37" s="0"/>
      <c r="Y37" s="0"/>
      <c r="Z37" s="0"/>
      <c r="AA37" s="0"/>
      <c r="AB37" s="0"/>
    </row>
    <row r="38" customFormat="false" ht="15" hidden="false" customHeight="false" outlineLevel="0" collapsed="false">
      <c r="B38" s="117"/>
      <c r="C38" s="118" t="s">
        <v>252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  <c r="W38" s="0"/>
      <c r="X38" s="0"/>
      <c r="Y38" s="0"/>
      <c r="Z38" s="0"/>
      <c r="AA38" s="0"/>
      <c r="AB38" s="0"/>
    </row>
    <row r="39" customFormat="false" ht="18" hidden="false" customHeight="false" outlineLevel="0" collapsed="false">
      <c r="B39" s="117"/>
      <c r="C39" s="121" t="s">
        <v>253</v>
      </c>
      <c r="D39" s="122"/>
      <c r="E39" s="122" t="s">
        <v>254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3"/>
      <c r="W39" s="0"/>
      <c r="X39" s="0"/>
      <c r="Y39" s="0"/>
      <c r="Z39" s="0"/>
      <c r="AA39" s="0"/>
      <c r="AB39" s="0"/>
    </row>
    <row r="40" customFormat="false" ht="15" hidden="false" customHeight="false" outlineLevel="0" collapsed="false">
      <c r="B40" s="117"/>
      <c r="C40" s="121"/>
      <c r="D40" s="122"/>
      <c r="E40" s="124" t="s">
        <v>255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3"/>
      <c r="W40" s="0"/>
      <c r="X40" s="0"/>
      <c r="Y40" s="0"/>
      <c r="Z40" s="0"/>
      <c r="AA40" s="0"/>
      <c r="AB40" s="0"/>
    </row>
    <row r="41" customFormat="false" ht="15" hidden="false" customHeight="false" outlineLevel="0" collapsed="false">
      <c r="B41" s="117"/>
      <c r="C41" s="121"/>
      <c r="D41" s="122"/>
      <c r="E41" s="122" t="s">
        <v>256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3"/>
      <c r="W41" s="0"/>
      <c r="X41" s="0"/>
      <c r="Y41" s="0"/>
      <c r="Z41" s="0"/>
      <c r="AA41" s="0"/>
      <c r="AB41" s="0"/>
    </row>
    <row r="42" customFormat="false" ht="15" hidden="false" customHeight="false" outlineLevel="0" collapsed="false">
      <c r="B42" s="117"/>
      <c r="C42" s="125"/>
      <c r="D42" s="122"/>
      <c r="E42" s="124" t="s">
        <v>257</v>
      </c>
      <c r="F42" s="122"/>
      <c r="G42" s="122"/>
      <c r="H42" s="122"/>
      <c r="I42" s="122"/>
      <c r="J42" s="122"/>
      <c r="K42" s="122"/>
      <c r="L42" s="122"/>
      <c r="M42" s="122"/>
      <c r="N42" s="122"/>
      <c r="O42" s="123"/>
      <c r="W42" s="0"/>
      <c r="X42" s="0"/>
      <c r="Y42" s="0"/>
      <c r="Z42" s="0"/>
      <c r="AA42" s="0"/>
      <c r="AB42" s="0"/>
    </row>
    <row r="43" customFormat="false" ht="15" hidden="false" customHeight="false" outlineLevel="0" collapsed="false">
      <c r="B43" s="117"/>
      <c r="C43" s="125"/>
      <c r="D43" s="122"/>
      <c r="E43" s="122" t="s">
        <v>258</v>
      </c>
      <c r="F43" s="122"/>
      <c r="G43" s="122"/>
      <c r="H43" s="122"/>
      <c r="I43" s="122"/>
      <c r="J43" s="122"/>
      <c r="K43" s="122"/>
      <c r="L43" s="122"/>
      <c r="M43" s="122"/>
      <c r="N43" s="122"/>
      <c r="O43" s="123"/>
      <c r="W43" s="0"/>
      <c r="X43" s="0"/>
      <c r="Y43" s="0"/>
      <c r="Z43" s="0"/>
      <c r="AA43" s="0"/>
      <c r="AB43" s="0"/>
    </row>
    <row r="44" customFormat="false" ht="15" hidden="false" customHeight="false" outlineLevel="0" collapsed="false">
      <c r="B44" s="117"/>
      <c r="C44" s="125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3"/>
      <c r="W44" s="0"/>
      <c r="X44" s="0"/>
      <c r="Y44" s="0"/>
      <c r="Z44" s="0"/>
      <c r="AA44" s="0"/>
      <c r="AB44" s="0"/>
    </row>
    <row r="45" customFormat="false" ht="15" hidden="false" customHeight="false" outlineLevel="0" collapsed="false">
      <c r="B45" s="117"/>
      <c r="C45" s="121" t="s">
        <v>259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  <c r="W45" s="0"/>
      <c r="X45" s="0"/>
      <c r="Y45" s="0"/>
      <c r="Z45" s="0"/>
      <c r="AA45" s="0"/>
      <c r="AB45" s="0"/>
    </row>
    <row r="46" customFormat="false" ht="15" hidden="false" customHeight="false" outlineLevel="0" collapsed="false">
      <c r="B46" s="117"/>
      <c r="C46" s="125" t="s">
        <v>260</v>
      </c>
      <c r="D46" s="126" t="s">
        <v>261</v>
      </c>
      <c r="E46" s="127" t="n">
        <v>1</v>
      </c>
      <c r="F46" s="127" t="n">
        <v>0</v>
      </c>
      <c r="G46" s="127" t="n">
        <v>0</v>
      </c>
      <c r="H46" s="127" t="n">
        <v>0</v>
      </c>
      <c r="I46" s="127" t="n">
        <v>0</v>
      </c>
      <c r="J46" s="127" t="s">
        <v>262</v>
      </c>
      <c r="K46" s="122"/>
      <c r="L46" s="122"/>
      <c r="M46" s="122"/>
      <c r="N46" s="122"/>
      <c r="O46" s="123"/>
      <c r="W46" s="0"/>
      <c r="X46" s="0"/>
      <c r="Y46" s="0"/>
      <c r="Z46" s="0"/>
      <c r="AA46" s="0"/>
      <c r="AB46" s="0"/>
    </row>
    <row r="47" customFormat="false" ht="15" hidden="false" customHeight="false" outlineLevel="0" collapsed="false">
      <c r="B47" s="117"/>
      <c r="C47" s="125" t="s">
        <v>263</v>
      </c>
      <c r="D47" s="126" t="s">
        <v>261</v>
      </c>
      <c r="E47" s="127" t="n">
        <v>1</v>
      </c>
      <c r="F47" s="127" t="n">
        <v>0.5</v>
      </c>
      <c r="G47" s="127" t="n">
        <v>0.25</v>
      </c>
      <c r="H47" s="127" t="n">
        <v>0.125</v>
      </c>
      <c r="I47" s="127" t="n">
        <v>0</v>
      </c>
      <c r="J47" s="127" t="s">
        <v>262</v>
      </c>
      <c r="K47" s="122"/>
      <c r="L47" s="122"/>
      <c r="M47" s="122"/>
      <c r="N47" s="122"/>
      <c r="O47" s="123"/>
      <c r="W47" s="0"/>
      <c r="X47" s="0"/>
      <c r="Y47" s="0"/>
      <c r="Z47" s="0"/>
      <c r="AA47" s="0"/>
      <c r="AB47" s="0"/>
    </row>
    <row r="48" customFormat="false" ht="15.75" hidden="false" customHeight="false" outlineLevel="0" collapsed="false">
      <c r="B48" s="117"/>
      <c r="C48" s="128"/>
      <c r="D48" s="129"/>
      <c r="E48" s="130"/>
      <c r="F48" s="130"/>
      <c r="G48" s="130"/>
      <c r="H48" s="130"/>
      <c r="I48" s="130"/>
      <c r="J48" s="131"/>
      <c r="K48" s="132"/>
      <c r="L48" s="132"/>
      <c r="M48" s="132"/>
      <c r="N48" s="132"/>
      <c r="O48" s="133"/>
      <c r="W48" s="0"/>
      <c r="X48" s="0"/>
      <c r="Y48" s="0"/>
      <c r="Z48" s="0"/>
      <c r="AA48" s="0"/>
      <c r="AB48" s="0"/>
    </row>
    <row r="49" customFormat="false" ht="15" hidden="false" customHeight="false" outlineLevel="0" collapsed="false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W49" s="0"/>
      <c r="X49" s="0"/>
      <c r="Y49" s="0"/>
      <c r="Z49" s="0"/>
      <c r="AA49" s="0"/>
      <c r="AB49" s="0"/>
    </row>
    <row r="50" customFormat="false" ht="18.75" hidden="false" customHeight="false" outlineLevel="0" collapsed="false">
      <c r="B50" s="87" t="s">
        <v>264</v>
      </c>
      <c r="C50" s="88"/>
      <c r="D50" s="88"/>
      <c r="E50" s="88"/>
      <c r="F50" s="62"/>
      <c r="G50" s="62"/>
      <c r="H50" s="62"/>
      <c r="I50" s="62"/>
      <c r="J50" s="62"/>
      <c r="K50" s="62"/>
      <c r="L50" s="62"/>
      <c r="M50" s="62"/>
      <c r="N50" s="62"/>
      <c r="O50" s="62"/>
      <c r="W50" s="0"/>
      <c r="X50" s="0"/>
      <c r="Y50" s="0"/>
      <c r="Z50" s="0"/>
      <c r="AA50" s="0"/>
      <c r="AB50" s="0"/>
    </row>
    <row r="51" customFormat="false" ht="15" hidden="false" customHeight="false" outlineLevel="0" collapsed="false">
      <c r="B51" s="62"/>
      <c r="C51" s="117"/>
      <c r="D51" s="117"/>
      <c r="E51" s="117"/>
      <c r="F51" s="117"/>
      <c r="G51" s="117"/>
      <c r="H51" s="117"/>
      <c r="I51" s="134"/>
      <c r="J51" s="62"/>
      <c r="K51" s="62"/>
      <c r="L51" s="62"/>
      <c r="M51" s="62"/>
      <c r="N51" s="62"/>
      <c r="O51" s="62"/>
      <c r="W51" s="0"/>
      <c r="X51" s="0"/>
      <c r="Y51" s="0"/>
      <c r="Z51" s="0"/>
      <c r="AA51" s="0"/>
      <c r="AB51" s="0"/>
    </row>
    <row r="52" customFormat="false" ht="15" hidden="false" customHeight="false" outlineLevel="0" collapsed="false">
      <c r="B52" s="62"/>
      <c r="C52" s="37" t="s">
        <v>265</v>
      </c>
      <c r="D52" s="62"/>
      <c r="E52" s="62"/>
      <c r="F52" s="135" t="n">
        <f aca="false">F18</f>
        <v>1</v>
      </c>
      <c r="G52" s="0"/>
      <c r="H52" s="62"/>
      <c r="I52" s="70"/>
      <c r="J52" s="62"/>
      <c r="K52" s="62"/>
      <c r="L52" s="62"/>
      <c r="M52" s="62"/>
      <c r="N52" s="62"/>
      <c r="O52" s="62"/>
      <c r="W52" s="0"/>
      <c r="X52" s="0"/>
      <c r="Y52" s="0"/>
      <c r="Z52" s="0"/>
      <c r="AA52" s="0"/>
      <c r="AB52" s="0"/>
    </row>
    <row r="53" customFormat="false" ht="15" hidden="false" customHeight="true" outlineLevel="0" collapsed="false">
      <c r="B53" s="62"/>
      <c r="C53" s="62"/>
      <c r="D53" s="0"/>
      <c r="E53" s="89" t="n">
        <f aca="false">IF(E54&gt;$F$52,0,1)</f>
        <v>1</v>
      </c>
      <c r="F53" s="89" t="n">
        <f aca="false">IF(F54&gt;$F$52,0,1)</f>
        <v>0</v>
      </c>
      <c r="G53" s="89" t="n">
        <f aca="false">IF(G54&gt;$F$52,0,1)</f>
        <v>0</v>
      </c>
      <c r="H53" s="89" t="n">
        <f aca="false">IF(H54&gt;$F$52,0,1)</f>
        <v>0</v>
      </c>
      <c r="I53" s="89" t="n">
        <f aca="false">IF(I54&gt;$F$52,0,1)</f>
        <v>0</v>
      </c>
      <c r="J53" s="89" t="n">
        <f aca="false">IF(J54&gt;$F$52,0,1)</f>
        <v>0</v>
      </c>
      <c r="K53" s="89" t="n">
        <f aca="false">IF(K54&gt;$F$52,0,1)</f>
        <v>0</v>
      </c>
      <c r="L53" s="89" t="n">
        <f aca="false">IF(L54&gt;$F$52,0,1)</f>
        <v>0</v>
      </c>
      <c r="M53" s="89" t="n">
        <f aca="false">IF(M54&gt;$F$52,0,1)</f>
        <v>0</v>
      </c>
      <c r="N53" s="89" t="n">
        <f aca="false">IF(N54&gt;$F$52,0,1)</f>
        <v>0</v>
      </c>
      <c r="O53" s="62"/>
      <c r="W53" s="0"/>
      <c r="X53" s="0"/>
      <c r="Y53" s="0"/>
      <c r="Z53" s="0"/>
      <c r="AA53" s="0"/>
      <c r="AB53" s="0"/>
    </row>
    <row r="54" customFormat="false" ht="33.75" hidden="false" customHeight="true" outlineLevel="0" collapsed="false">
      <c r="B54" s="62"/>
      <c r="C54" s="90" t="s">
        <v>201</v>
      </c>
      <c r="D54" s="91" t="s">
        <v>202</v>
      </c>
      <c r="E54" s="92" t="n">
        <v>1</v>
      </c>
      <c r="F54" s="92" t="n">
        <v>2</v>
      </c>
      <c r="G54" s="92" t="n">
        <v>3</v>
      </c>
      <c r="H54" s="92" t="n">
        <v>4</v>
      </c>
      <c r="I54" s="92" t="n">
        <v>5</v>
      </c>
      <c r="J54" s="92" t="n">
        <v>6</v>
      </c>
      <c r="K54" s="92" t="n">
        <v>7</v>
      </c>
      <c r="L54" s="92" t="n">
        <v>8</v>
      </c>
      <c r="M54" s="92" t="n">
        <v>9</v>
      </c>
      <c r="N54" s="92" t="n">
        <v>10</v>
      </c>
      <c r="O54" s="93" t="s">
        <v>203</v>
      </c>
      <c r="W54" s="39"/>
      <c r="X54" s="39"/>
      <c r="Y54" s="39"/>
      <c r="Z54" s="39"/>
      <c r="AA54" s="39"/>
      <c r="AB54" s="39"/>
    </row>
    <row r="55" customFormat="false" ht="15" hidden="false" customHeight="false" outlineLevel="0" collapsed="false">
      <c r="B55" s="74"/>
      <c r="C55" s="94" t="s">
        <v>204</v>
      </c>
      <c r="D55" s="95" t="s">
        <v>205</v>
      </c>
      <c r="E55" s="110" t="n">
        <f aca="false">1-SUMPRODUCT(F53:N53,F55:N55)</f>
        <v>1</v>
      </c>
      <c r="F55" s="110" t="n">
        <f aca="false">ROUND(F56/$D$56,4)</f>
        <v>1</v>
      </c>
      <c r="G55" s="110" t="n">
        <f aca="false">ROUND(G56/$D$56,4)</f>
        <v>0</v>
      </c>
      <c r="H55" s="110" t="n">
        <f aca="false">ROUND(H56/$D$56,4)</f>
        <v>0</v>
      </c>
      <c r="I55" s="110" t="n">
        <f aca="false">ROUND(I56/$D$56,4)</f>
        <v>0</v>
      </c>
      <c r="J55" s="110" t="n">
        <f aca="false">ROUND(J56/$D$56,4)</f>
        <v>0</v>
      </c>
      <c r="K55" s="110" t="n">
        <f aca="false">ROUND(K56/$D$56,4)</f>
        <v>0</v>
      </c>
      <c r="L55" s="110" t="n">
        <f aca="false">ROUND(L56/$D$56,4)</f>
        <v>0</v>
      </c>
      <c r="M55" s="110" t="n">
        <f aca="false">ROUND(M56/$D$56,4)</f>
        <v>0</v>
      </c>
      <c r="N55" s="110" t="n">
        <f aca="false">ROUND(N56/$D$56,4)</f>
        <v>0</v>
      </c>
      <c r="O55" s="98"/>
      <c r="W55" s="39"/>
      <c r="X55" s="39"/>
      <c r="Y55" s="39"/>
      <c r="Z55" s="39"/>
      <c r="AA55" s="39"/>
      <c r="AB55" s="39"/>
    </row>
    <row r="56" customFormat="false" ht="15" hidden="false" customHeight="false" outlineLevel="0" collapsed="false">
      <c r="B56" s="74"/>
      <c r="C56" s="94" t="s">
        <v>206</v>
      </c>
      <c r="D56" s="100" t="n">
        <f aca="false">SUMPRODUCT(E56:N56,E53:N53)</f>
        <v>1</v>
      </c>
      <c r="E56" s="112" t="n">
        <f aca="false">E22</f>
        <v>1</v>
      </c>
      <c r="F56" s="112" t="n">
        <f aca="false">F22</f>
        <v>1</v>
      </c>
      <c r="G56" s="112" t="n">
        <f aca="false">G22</f>
        <v>0</v>
      </c>
      <c r="H56" s="112" t="n">
        <f aca="false">H22</f>
        <v>0</v>
      </c>
      <c r="I56" s="112" t="n">
        <f aca="false">I22</f>
        <v>0</v>
      </c>
      <c r="J56" s="112" t="n">
        <f aca="false">J22</f>
        <v>0</v>
      </c>
      <c r="K56" s="112" t="n">
        <f aca="false">K22</f>
        <v>0</v>
      </c>
      <c r="L56" s="112" t="n">
        <f aca="false">L22</f>
        <v>0</v>
      </c>
      <c r="M56" s="112" t="n">
        <f aca="false">M22</f>
        <v>0</v>
      </c>
      <c r="N56" s="112" t="n">
        <f aca="false">N22</f>
        <v>0</v>
      </c>
      <c r="O56" s="98" t="s">
        <v>207</v>
      </c>
      <c r="W56" s="39"/>
      <c r="X56" s="39"/>
      <c r="Y56" s="39"/>
      <c r="Z56" s="39"/>
      <c r="AA56" s="39"/>
      <c r="AB56" s="39"/>
    </row>
    <row r="57" customFormat="false" ht="15" hidden="false" customHeight="false" outlineLevel="0" collapsed="false">
      <c r="B57" s="74"/>
      <c r="C57" s="94" t="s">
        <v>208</v>
      </c>
      <c r="D57" s="103"/>
      <c r="E57" s="104" t="str">
        <f aca="false">E23</f>
        <v>DWD</v>
      </c>
      <c r="F57" s="104" t="str">
        <f aca="false">F23</f>
        <v>DWD</v>
      </c>
      <c r="G57" s="104" t="str">
        <f aca="false">G23</f>
        <v>DWD</v>
      </c>
      <c r="H57" s="104" t="str">
        <f aca="false">H23</f>
        <v>DWD</v>
      </c>
      <c r="I57" s="104" t="str">
        <f aca="false">I23</f>
        <v>DWD</v>
      </c>
      <c r="J57" s="104" t="str">
        <f aca="false">J23</f>
        <v>DWD</v>
      </c>
      <c r="K57" s="104" t="str">
        <f aca="false">K23</f>
        <v>DWD</v>
      </c>
      <c r="L57" s="104" t="str">
        <f aca="false">L23</f>
        <v>DWD</v>
      </c>
      <c r="M57" s="104" t="str">
        <f aca="false">M23</f>
        <v>DWD</v>
      </c>
      <c r="N57" s="104" t="str">
        <f aca="false">N23</f>
        <v>DWD</v>
      </c>
      <c r="O57" s="98" t="s">
        <v>209</v>
      </c>
      <c r="W57" s="39"/>
      <c r="X57" s="39"/>
      <c r="Y57" s="39"/>
      <c r="Z57" s="39"/>
      <c r="AA57" s="39"/>
      <c r="AB57" s="39"/>
    </row>
    <row r="58" customFormat="false" ht="15" hidden="false" customHeight="false" outlineLevel="0" collapsed="false">
      <c r="B58" s="74"/>
      <c r="C58" s="94" t="s">
        <v>211</v>
      </c>
      <c r="D58" s="103"/>
      <c r="E58" s="104" t="str">
        <f aca="false">E24</f>
        <v>Kiel Holtenau</v>
      </c>
      <c r="F58" s="104" t="str">
        <f aca="false">F24</f>
        <v>DEF-St.</v>
      </c>
      <c r="G58" s="104" t="n">
        <f aca="false">G24</f>
        <v>0</v>
      </c>
      <c r="H58" s="104" t="n">
        <f aca="false">H24</f>
        <v>0</v>
      </c>
      <c r="I58" s="104" t="n">
        <f aca="false">I24</f>
        <v>0</v>
      </c>
      <c r="J58" s="104" t="n">
        <f aca="false">J24</f>
        <v>0</v>
      </c>
      <c r="K58" s="104" t="n">
        <f aca="false">K24</f>
        <v>0</v>
      </c>
      <c r="L58" s="104" t="n">
        <f aca="false">L24</f>
        <v>0</v>
      </c>
      <c r="M58" s="104" t="n">
        <f aca="false">M24</f>
        <v>0</v>
      </c>
      <c r="N58" s="104" t="n">
        <f aca="false">N24</f>
        <v>0</v>
      </c>
      <c r="O58" s="98" t="s">
        <v>213</v>
      </c>
      <c r="W58" s="39"/>
      <c r="X58" s="39"/>
      <c r="Y58" s="39"/>
      <c r="Z58" s="39"/>
      <c r="AA58" s="39"/>
      <c r="AB58" s="39"/>
    </row>
    <row r="59" customFormat="false" ht="15" hidden="false" customHeight="false" outlineLevel="0" collapsed="false">
      <c r="B59" s="74"/>
      <c r="C59" s="94" t="s">
        <v>214</v>
      </c>
      <c r="D59" s="103"/>
      <c r="E59" s="106" t="n">
        <f aca="false">E25</f>
        <v>10046</v>
      </c>
      <c r="F59" s="106" t="str">
        <f aca="false">F25</f>
        <v>xxxxx</v>
      </c>
      <c r="G59" s="106" t="n">
        <f aca="false">G25</f>
        <v>0</v>
      </c>
      <c r="H59" s="106" t="n">
        <f aca="false">H25</f>
        <v>0</v>
      </c>
      <c r="I59" s="106" t="n">
        <f aca="false">I25</f>
        <v>0</v>
      </c>
      <c r="J59" s="106" t="n">
        <f aca="false">J25</f>
        <v>0</v>
      </c>
      <c r="K59" s="106" t="n">
        <f aca="false">K25</f>
        <v>0</v>
      </c>
      <c r="L59" s="106" t="n">
        <f aca="false">L25</f>
        <v>0</v>
      </c>
      <c r="M59" s="106" t="n">
        <f aca="false">M25</f>
        <v>0</v>
      </c>
      <c r="N59" s="106" t="n">
        <f aca="false">N25</f>
        <v>0</v>
      </c>
      <c r="O59" s="98" t="s">
        <v>216</v>
      </c>
      <c r="W59" s="39"/>
      <c r="X59" s="39"/>
      <c r="Y59" s="39"/>
      <c r="Z59" s="39"/>
      <c r="AA59" s="39"/>
      <c r="AB59" s="39"/>
    </row>
    <row r="60" customFormat="false" ht="15" hidden="false" customHeight="false" outlineLevel="0" collapsed="false">
      <c r="B60" s="74"/>
      <c r="C60" s="94" t="s">
        <v>218</v>
      </c>
      <c r="D60" s="103"/>
      <c r="E60" s="136" t="str">
        <f aca="false">E26</f>
        <v>Temp. (2m)</v>
      </c>
      <c r="F60" s="136" t="str">
        <f aca="false">F26</f>
        <v>Temp. (2m)</v>
      </c>
      <c r="G60" s="136" t="n">
        <f aca="false">G26</f>
        <v>0</v>
      </c>
      <c r="H60" s="136" t="n">
        <f aca="false">H26</f>
        <v>0</v>
      </c>
      <c r="I60" s="136" t="n">
        <f aca="false">I26</f>
        <v>0</v>
      </c>
      <c r="J60" s="136" t="n">
        <f aca="false">J26</f>
        <v>0</v>
      </c>
      <c r="K60" s="136" t="n">
        <f aca="false">K26</f>
        <v>0</v>
      </c>
      <c r="L60" s="136" t="n">
        <f aca="false">L26</f>
        <v>0</v>
      </c>
      <c r="M60" s="136" t="n">
        <f aca="false">M26</f>
        <v>0</v>
      </c>
      <c r="N60" s="136" t="n">
        <f aca="false">N26</f>
        <v>0</v>
      </c>
      <c r="O60" s="98" t="s">
        <v>209</v>
      </c>
      <c r="W60" s="39"/>
      <c r="X60" s="39"/>
      <c r="Y60" s="39"/>
      <c r="Z60" s="39"/>
      <c r="AA60" s="39"/>
      <c r="AB60" s="39"/>
    </row>
    <row r="61" customFormat="false" ht="15" hidden="false" customHeight="false" outlineLevel="0" collapsed="false"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</row>
    <row r="62" customFormat="false" ht="15" hidden="false" customHeight="false" outlineLevel="0" collapsed="false">
      <c r="B62" s="0"/>
      <c r="C62" s="37" t="s">
        <v>221</v>
      </c>
      <c r="D62" s="62"/>
      <c r="E62" s="62"/>
      <c r="F62" s="135" t="n">
        <f aca="false">F28</f>
        <v>4</v>
      </c>
      <c r="G62" s="0"/>
      <c r="H62" s="0"/>
      <c r="I62" s="0"/>
      <c r="J62" s="0"/>
      <c r="K62" s="0"/>
      <c r="L62" s="0"/>
      <c r="M62" s="0"/>
      <c r="N62" s="0"/>
      <c r="O62" s="0"/>
    </row>
    <row r="63" customFormat="false" ht="15" hidden="false" customHeight="true" outlineLevel="0" collapsed="false">
      <c r="B63" s="0"/>
      <c r="C63" s="0"/>
      <c r="D63" s="0"/>
      <c r="E63" s="89" t="n">
        <f aca="false">IF(E64&gt;$F$62,0,1)</f>
        <v>1</v>
      </c>
      <c r="F63" s="89" t="n">
        <f aca="false">IF(F64&gt;$F$62,0,1)</f>
        <v>1</v>
      </c>
      <c r="G63" s="89" t="n">
        <f aca="false">IF(G64&gt;$F$62,0,1)</f>
        <v>1</v>
      </c>
      <c r="H63" s="89" t="n">
        <f aca="false">IF(H64&gt;$F$62,0,1)</f>
        <v>1</v>
      </c>
      <c r="I63" s="89" t="n">
        <f aca="false">IF(I64&gt;$F$62,0,1)</f>
        <v>0</v>
      </c>
      <c r="J63" s="89" t="n">
        <f aca="false">IF(J64&gt;$F$62,0,1)</f>
        <v>0</v>
      </c>
      <c r="K63" s="89" t="n">
        <f aca="false">IF(K64&gt;$F$62,0,1)</f>
        <v>0</v>
      </c>
      <c r="L63" s="89" t="n">
        <f aca="false">IF(L64&gt;$F$62,0,1)</f>
        <v>0</v>
      </c>
      <c r="M63" s="89" t="n">
        <f aca="false">IF(M64&gt;$F$62,0,1)</f>
        <v>0</v>
      </c>
      <c r="N63" s="89" t="n">
        <f aca="false">IF(N64&gt;$F$62,0,1)</f>
        <v>0</v>
      </c>
      <c r="O63" s="0"/>
    </row>
    <row r="64" customFormat="false" ht="18" hidden="false" customHeight="true" outlineLevel="0" collapsed="false">
      <c r="B64" s="62"/>
      <c r="C64" s="90" t="s">
        <v>222</v>
      </c>
      <c r="D64" s="91" t="s">
        <v>223</v>
      </c>
      <c r="E64" s="109" t="n">
        <v>1</v>
      </c>
      <c r="F64" s="109" t="n">
        <v>2</v>
      </c>
      <c r="G64" s="109" t="n">
        <v>3</v>
      </c>
      <c r="H64" s="109" t="n">
        <v>4</v>
      </c>
      <c r="I64" s="109" t="n">
        <v>5</v>
      </c>
      <c r="J64" s="109" t="n">
        <v>6</v>
      </c>
      <c r="K64" s="109" t="n">
        <v>7</v>
      </c>
      <c r="L64" s="109" t="n">
        <v>8</v>
      </c>
      <c r="M64" s="109" t="n">
        <v>9</v>
      </c>
      <c r="N64" s="109" t="n">
        <v>10</v>
      </c>
      <c r="O64" s="93" t="s">
        <v>203</v>
      </c>
    </row>
    <row r="65" customFormat="false" ht="15" hidden="false" customHeight="false" outlineLevel="0" collapsed="false">
      <c r="B65" s="74"/>
      <c r="C65" s="94" t="s">
        <v>224</v>
      </c>
      <c r="D65" s="100" t="s">
        <v>225</v>
      </c>
      <c r="E65" s="110" t="n">
        <f aca="false">1-SUMPRODUCT(F63:N63,F65:N65)</f>
        <v>0.5333</v>
      </c>
      <c r="F65" s="110" t="n">
        <f aca="false">ROUND(F66/$D$66,4)</f>
        <v>0.2667</v>
      </c>
      <c r="G65" s="110" t="n">
        <f aca="false">ROUND(G66/$D$66,4)</f>
        <v>0.1333</v>
      </c>
      <c r="H65" s="110" t="n">
        <f aca="false">ROUND(H66/$D$66,4)</f>
        <v>0.0667</v>
      </c>
      <c r="I65" s="110" t="n">
        <f aca="false">ROUND(I66/$D$66,4)</f>
        <v>0</v>
      </c>
      <c r="J65" s="110" t="n">
        <f aca="false">ROUND(J66/$D$66,4)</f>
        <v>0</v>
      </c>
      <c r="K65" s="110" t="n">
        <f aca="false">ROUND(K66/$D$66,4)</f>
        <v>0</v>
      </c>
      <c r="L65" s="110" t="n">
        <f aca="false">ROUND(L66/$D$66,4)</f>
        <v>0</v>
      </c>
      <c r="M65" s="110" t="n">
        <f aca="false">ROUND(M66/$D$66,4)</f>
        <v>0</v>
      </c>
      <c r="N65" s="110" t="n">
        <f aca="false">ROUND(N66/$D$66,4)</f>
        <v>0</v>
      </c>
      <c r="O65" s="98"/>
    </row>
    <row r="66" customFormat="false" ht="15" hidden="false" customHeight="false" outlineLevel="0" collapsed="false">
      <c r="B66" s="74"/>
      <c r="C66" s="94" t="s">
        <v>226</v>
      </c>
      <c r="D66" s="100" t="n">
        <f aca="false">SUMPRODUCT(E66:N66,E63:N63)</f>
        <v>1.875</v>
      </c>
      <c r="E66" s="137" t="n">
        <f aca="false">E32</f>
        <v>1</v>
      </c>
      <c r="F66" s="137" t="n">
        <f aca="false">F32</f>
        <v>0.5</v>
      </c>
      <c r="G66" s="137" t="n">
        <f aca="false">G32</f>
        <v>0.25</v>
      </c>
      <c r="H66" s="137" t="n">
        <f aca="false">H32</f>
        <v>0.125</v>
      </c>
      <c r="I66" s="137" t="n">
        <f aca="false">I32</f>
        <v>0</v>
      </c>
      <c r="J66" s="137" t="n">
        <f aca="false">J32</f>
        <v>0</v>
      </c>
      <c r="K66" s="137" t="n">
        <f aca="false">K32</f>
        <v>0</v>
      </c>
      <c r="L66" s="137" t="n">
        <f aca="false">L32</f>
        <v>0</v>
      </c>
      <c r="M66" s="137" t="n">
        <f aca="false">M32</f>
        <v>0</v>
      </c>
      <c r="N66" s="137" t="n">
        <f aca="false">N32</f>
        <v>0</v>
      </c>
      <c r="O66" s="98" t="s">
        <v>207</v>
      </c>
    </row>
    <row r="67" customFormat="false" ht="15" hidden="false" customHeight="false" outlineLevel="0" collapsed="false">
      <c r="B67" s="74"/>
      <c r="C67" s="94" t="s">
        <v>227</v>
      </c>
      <c r="D67" s="95" t="s">
        <v>228</v>
      </c>
      <c r="E67" s="104" t="str">
        <f aca="false">E33</f>
        <v>D</v>
      </c>
      <c r="F67" s="104" t="str">
        <f aca="false">F33</f>
        <v>D-1</v>
      </c>
      <c r="G67" s="104" t="str">
        <f aca="false">G33</f>
        <v>D-2</v>
      </c>
      <c r="H67" s="104" t="str">
        <f aca="false">H33</f>
        <v>D-3</v>
      </c>
      <c r="I67" s="104" t="n">
        <f aca="false">I33</f>
        <v>0</v>
      </c>
      <c r="J67" s="104" t="n">
        <f aca="false">J33</f>
        <v>0</v>
      </c>
      <c r="K67" s="104" t="n">
        <f aca="false">K33</f>
        <v>0</v>
      </c>
      <c r="L67" s="104" t="n">
        <f aca="false">L33</f>
        <v>0</v>
      </c>
      <c r="M67" s="104" t="n">
        <f aca="false">M33</f>
        <v>0</v>
      </c>
      <c r="N67" s="104" t="n">
        <f aca="false">N33</f>
        <v>0</v>
      </c>
      <c r="O67" s="98" t="s">
        <v>209</v>
      </c>
    </row>
    <row r="68" customFormat="false" ht="15" hidden="false" customHeight="false" outlineLevel="0" collapsed="false">
      <c r="B68" s="74"/>
      <c r="C68" s="94" t="s">
        <v>240</v>
      </c>
      <c r="D68" s="95" t="s">
        <v>241</v>
      </c>
      <c r="E68" s="138" t="str">
        <f aca="false">E34</f>
        <v>Gastag</v>
      </c>
      <c r="F68" s="138" t="str">
        <f aca="false">F34</f>
        <v>Gastag</v>
      </c>
      <c r="G68" s="138" t="str">
        <f aca="false">G34</f>
        <v>Gastag</v>
      </c>
      <c r="H68" s="138" t="str">
        <f aca="false">H34</f>
        <v>Gastag</v>
      </c>
      <c r="I68" s="114" t="n">
        <f aca="false">I34</f>
        <v>0</v>
      </c>
      <c r="J68" s="114" t="n">
        <f aca="false">J34</f>
        <v>0</v>
      </c>
      <c r="K68" s="114" t="n">
        <f aca="false">K34</f>
        <v>0</v>
      </c>
      <c r="L68" s="114" t="n">
        <f aca="false">L34</f>
        <v>0</v>
      </c>
      <c r="M68" s="114" t="n">
        <f aca="false">M34</f>
        <v>0</v>
      </c>
      <c r="N68" s="114" t="n">
        <f aca="false">N34</f>
        <v>0</v>
      </c>
      <c r="O68" s="98" t="s">
        <v>209</v>
      </c>
    </row>
    <row r="69" customFormat="false" ht="15" hidden="false" customHeight="false" outlineLevel="0" collapsed="false">
      <c r="B69" s="74"/>
      <c r="C69" s="94" t="s">
        <v>244</v>
      </c>
      <c r="D69" s="95" t="s">
        <v>245</v>
      </c>
      <c r="E69" s="138" t="str">
        <f aca="false">E35</f>
        <v>CET/CEST</v>
      </c>
      <c r="F69" s="138" t="str">
        <f aca="false">F35</f>
        <v>CET/CEST</v>
      </c>
      <c r="G69" s="138" t="str">
        <f aca="false">G35</f>
        <v>CET/CEST</v>
      </c>
      <c r="H69" s="138" t="str">
        <f aca="false">H35</f>
        <v>CET/CEST</v>
      </c>
      <c r="I69" s="114" t="str">
        <f aca="false">I35</f>
        <v>CET/CEST</v>
      </c>
      <c r="J69" s="114" t="str">
        <f aca="false">J35</f>
        <v>CET/CEST</v>
      </c>
      <c r="K69" s="114" t="str">
        <f aca="false">K35</f>
        <v>CET/CEST</v>
      </c>
      <c r="L69" s="114" t="str">
        <f aca="false">L35</f>
        <v>CET/CEST</v>
      </c>
      <c r="M69" s="114" t="str">
        <f aca="false">M35</f>
        <v>CET/CEST</v>
      </c>
      <c r="N69" s="114" t="str">
        <f aca="false">N35</f>
        <v>CET/CEST</v>
      </c>
      <c r="O69" s="98" t="s">
        <v>209</v>
      </c>
    </row>
    <row r="70" customFormat="false" ht="15" hidden="false" customHeight="false" outlineLevel="0" collapsed="false">
      <c r="B70" s="74"/>
      <c r="C70" s="115" t="s">
        <v>248</v>
      </c>
      <c r="D70" s="116" t="s">
        <v>249</v>
      </c>
      <c r="E70" s="139" t="s">
        <v>251</v>
      </c>
      <c r="F70" s="139" t="s">
        <v>251</v>
      </c>
      <c r="G70" s="139" t="str">
        <f aca="false">G36</f>
        <v>Temp.-IST</v>
      </c>
      <c r="H70" s="139" t="str">
        <f aca="false">H36</f>
        <v>Temp.-IST</v>
      </c>
      <c r="I70" s="139" t="n">
        <f aca="false">I36</f>
        <v>0</v>
      </c>
      <c r="J70" s="139" t="n">
        <f aca="false">J36</f>
        <v>0</v>
      </c>
      <c r="K70" s="139" t="n">
        <f aca="false">K36</f>
        <v>0</v>
      </c>
      <c r="L70" s="139" t="n">
        <f aca="false">L36</f>
        <v>0</v>
      </c>
      <c r="M70" s="139" t="n">
        <f aca="false">M36</f>
        <v>0</v>
      </c>
      <c r="N70" s="139" t="n">
        <f aca="false">N36</f>
        <v>0</v>
      </c>
      <c r="O70" s="98" t="s">
        <v>209</v>
      </c>
    </row>
    <row r="71" customFormat="false" ht="15" hidden="false" customHeight="false" outlineLevel="0" collapsed="false">
      <c r="C71" s="0"/>
      <c r="D71" s="0"/>
      <c r="E71" s="0"/>
      <c r="F71" s="0"/>
    </row>
    <row r="72" customFormat="false" ht="15.75" hidden="false" customHeight="true" outlineLevel="0" collapsed="false">
      <c r="C72" s="140" t="s">
        <v>266</v>
      </c>
      <c r="D72" s="140"/>
      <c r="E72" s="140"/>
      <c r="F72" s="140"/>
    </row>
    <row r="1048576" customFormat="false" ht="15" hidden="true" customHeight="false" outlineLevel="0" collapsed="false"/>
  </sheetData>
  <sheetProtection sheet="true" objects="true" scenarios="true"/>
  <mergeCells count="4">
    <mergeCell ref="C13:E13"/>
    <mergeCell ref="C14:D14"/>
    <mergeCell ref="C15:D15"/>
    <mergeCell ref="C72:F72"/>
  </mergeCells>
  <conditionalFormatting sqref="E22:N23;F24:N25">
    <cfRule type="expression" priority="2" aboveAverage="0" equalAverage="0" bottom="0" percent="0" rank="0" text="" dxfId="0">
      <formula>IF(E$20&lt;=$F$18,1,0)</formula>
    </cfRule>
  </conditionalFormatting>
  <conditionalFormatting sqref="E32:N36">
    <cfRule type="expression" priority="3" aboveAverage="0" equalAverage="0" bottom="0" percent="0" rank="0" text="" dxfId="1">
      <formula>IF(E$30&lt;=$F$28,1,0)</formula>
    </cfRule>
  </conditionalFormatting>
  <conditionalFormatting sqref="F26">
    <cfRule type="expression" priority="4" aboveAverage="0" equalAverage="0" bottom="0" percent="0" rank="0" text="" dxfId="2">
      <formula>IF(F$20&lt;=$F$18,1,0)</formula>
    </cfRule>
  </conditionalFormatting>
  <conditionalFormatting sqref="F26:N26">
    <cfRule type="expression" priority="5" aboveAverage="0" equalAverage="0" bottom="0" percent="0" rank="0" text="" dxfId="3">
      <formula>IF(F$20&lt;=$F$18,1,0)</formula>
    </cfRule>
  </conditionalFormatting>
  <conditionalFormatting sqref="E56:N59">
    <cfRule type="expression" priority="6" aboveAverage="0" equalAverage="0" bottom="0" percent="0" rank="0" text="" dxfId="4">
      <formula>IF(E$54&lt;=$F$52,1,0)</formula>
    </cfRule>
  </conditionalFormatting>
  <conditionalFormatting sqref="E60:N60">
    <cfRule type="expression" priority="7" aboveAverage="0" equalAverage="0" bottom="0" percent="0" rank="0" text="" dxfId="5">
      <formula>IF(E$54&lt;=$F$52,1,0)</formula>
    </cfRule>
  </conditionalFormatting>
  <conditionalFormatting sqref="E66:N68">
    <cfRule type="expression" priority="8" aboveAverage="0" equalAverage="0" bottom="0" percent="0" rank="0" text="" dxfId="6">
      <formula>IF(E$64&lt;=$F$62,1,0)</formula>
    </cfRule>
  </conditionalFormatting>
  <conditionalFormatting sqref="E65:N68;E70:N70">
    <cfRule type="expression" priority="9" aboveAverage="0" equalAverage="0" bottom="0" percent="0" rank="0" text="" dxfId="7">
      <formula>IF(E$64&gt;$F$62,1,0)</formula>
    </cfRule>
  </conditionalFormatting>
  <conditionalFormatting sqref="E56:N60">
    <cfRule type="expression" priority="10" aboveAverage="0" equalAverage="0" bottom="0" percent="0" rank="0" text="" dxfId="8">
      <formula>IF(E$54&gt;$F$52,1,0)</formula>
    </cfRule>
  </conditionalFormatting>
  <conditionalFormatting sqref="E21:N23;F24:N26">
    <cfRule type="expression" priority="11" aboveAverage="0" equalAverage="0" bottom="0" percent="0" rank="0" text="" dxfId="9">
      <formula>IF(E$20&gt;$F$18,1,0)</formula>
    </cfRule>
  </conditionalFormatting>
  <conditionalFormatting sqref="E32:N36">
    <cfRule type="expression" priority="12" aboveAverage="0" equalAverage="0" bottom="0" percent="0" rank="0" text="" dxfId="10">
      <formula>IF(E$30&gt;$F$28,1,0)</formula>
    </cfRule>
  </conditionalFormatting>
  <conditionalFormatting sqref="H11;H8:H9">
    <cfRule type="expression" priority="13" aboveAverage="0" equalAverage="0" bottom="0" percent="0" rank="0" text="" dxfId="11">
      <formula>IF($F$9=1,1,0)</formula>
    </cfRule>
  </conditionalFormatting>
  <conditionalFormatting sqref="E55:N55">
    <cfRule type="expression" priority="14" aboveAverage="0" equalAverage="0" bottom="0" percent="0" rank="0" text="" dxfId="12">
      <formula>IF(E$54&gt;$F$52,1,0)</formula>
    </cfRule>
  </conditionalFormatting>
  <conditionalFormatting sqref="E31:N31">
    <cfRule type="expression" priority="15" aboveAverage="0" equalAverage="0" bottom="0" percent="0" rank="0" text="" dxfId="13">
      <formula>IF(E$30&gt;$F$28,1,0)</formula>
    </cfRule>
  </conditionalFormatting>
  <conditionalFormatting sqref="E70:N70">
    <cfRule type="expression" priority="16" aboveAverage="0" equalAverage="0" bottom="0" percent="0" rank="0" text="" dxfId="14">
      <formula>IF(E$64&lt;=$F$62,1,0)</formula>
    </cfRule>
  </conditionalFormatting>
  <conditionalFormatting sqref="H10">
    <cfRule type="expression" priority="17" aboveAverage="0" equalAverage="0" bottom="0" percent="0" rank="0" text="" dxfId="15">
      <formula>IF($F$9=1,1,0)</formula>
    </cfRule>
  </conditionalFormatting>
  <conditionalFormatting sqref="E69:N69">
    <cfRule type="expression" priority="18" aboveAverage="0" equalAverage="0" bottom="0" percent="0" rank="0" text="" dxfId="16">
      <formula>IF(E$64&lt;=$F$62,1,0)</formula>
    </cfRule>
  </conditionalFormatting>
  <conditionalFormatting sqref="E69:N69">
    <cfRule type="expression" priority="19" aboveAverage="0" equalAverage="0" bottom="0" percent="0" rank="0" text="" dxfId="17">
      <formula>IF(E$64&gt;$F$62,1,0)</formula>
    </cfRule>
  </conditionalFormatting>
  <conditionalFormatting sqref="E24:E25">
    <cfRule type="expression" priority="20" aboveAverage="0" equalAverage="0" bottom="0" percent="0" rank="0" text="" dxfId="18">
      <formula>IF(E$20&lt;=$F$18,1,0)</formula>
    </cfRule>
  </conditionalFormatting>
  <conditionalFormatting sqref="E26">
    <cfRule type="expression" priority="21" aboveAverage="0" equalAverage="0" bottom="0" percent="0" rank="0" text="" dxfId="19">
      <formula>IF(E$20&lt;=$F$18,1,0)</formula>
    </cfRule>
  </conditionalFormatting>
  <conditionalFormatting sqref="E26">
    <cfRule type="expression" priority="22" aboveAverage="0" equalAverage="0" bottom="0" percent="0" rank="0" text="" dxfId="20">
      <formula>IF(E$20&lt;=$F$18,1,0)</formula>
    </cfRule>
  </conditionalFormatting>
  <conditionalFormatting sqref="E24:E26">
    <cfRule type="expression" priority="23" aboveAverage="0" equalAverage="0" bottom="0" percent="0" rank="0" text="" dxfId="21">
      <formula>IF(E$20&gt;$F$18,1,0)</formula>
    </cfRule>
  </conditionalFormatting>
  <dataValidations count="13">
    <dataValidation allowBlank="true" operator="between" showDropDown="false" showErrorMessage="true" showInputMessage="true" sqref="F9" type="whole">
      <formula1>1</formula1>
      <formula2>20</formula2>
    </dataValidation>
    <dataValidation allowBlank="true" operator="between" showDropDown="false" showErrorMessage="true" showInputMessage="true" sqref="E36:N36 E70:N70" type="list">
      <formula1>$R$36:$S$36</formula1>
      <formula2>0</formula2>
    </dataValidation>
    <dataValidation allowBlank="true" operator="between" showDropDown="false" showErrorMessage="true" showInputMessage="true" sqref="E26:N26 E60:N60" type="list">
      <formula1>$R$26:$S$26</formula1>
      <formula2>0</formula2>
    </dataValidation>
    <dataValidation allowBlank="true" error="Werte zwischen 0 - 240h" errorTitle="Prognosezeitraum" operator="between" showDropDown="false" showErrorMessage="true" showInputMessage="true" sqref="E33:N33 E67:N67" type="list">
      <formula1>$R$33:$AB$33</formula1>
      <formula2>0</formula2>
    </dataValidation>
    <dataValidation allowBlank="true" operator="between" showDropDown="false" showErrorMessage="true" showInputMessage="true" sqref="E34:N34 E68:N68" type="list">
      <formula1>$R$34:$S$34</formula1>
      <formula2>0</formula2>
    </dataValidation>
    <dataValidation allowBlank="true" operator="between" showDropDown="false" showErrorMessage="true" showInputMessage="true" sqref="E23:N23 E57:N57" type="list">
      <formula1>$R$23:$T$23</formula1>
      <formula2>0</formula2>
    </dataValidation>
    <dataValidation allowBlank="true" operator="between" showDropDown="false" showErrorMessage="true" showInputMessage="true" sqref="F52" type="list">
      <formula1>$E$54:$N$54</formula1>
      <formula2>0</formula2>
    </dataValidation>
    <dataValidation allowBlank="true" operator="between" showDropDown="false" showErrorMessage="true" showInputMessage="true" sqref="F18" type="list">
      <formula1>$E$20:$N$20</formula1>
      <formula2>0</formula2>
    </dataValidation>
    <dataValidation allowBlank="true" operator="between" showDropDown="false" showErrorMessage="true" showInputMessage="true" sqref="F28" type="list">
      <formula1>$E$30:$N$30</formula1>
      <formula2>0</formula2>
    </dataValidation>
    <dataValidation allowBlank="true" operator="between" showDropDown="false" showErrorMessage="true" showInputMessage="true" sqref="F62" type="list">
      <formula1>$E$64:$N$64</formula1>
      <formula2>0</formula2>
    </dataValidation>
    <dataValidation allowBlank="true" operator="between" showDropDown="false" showErrorMessage="true" showInputMessage="true" sqref="F14:F15" type="list">
      <formula1>$R$15:$AV$15</formula1>
      <formula2>0</formula2>
    </dataValidation>
    <dataValidation allowBlank="true" operator="between" showDropDown="false" showErrorMessage="true" showInputMessage="true" sqref="G14:G15" type="list">
      <formula1>$R$14:$AC$14</formula1>
      <formula2>0</formula2>
    </dataValidation>
    <dataValidation allowBlank="true" operator="between" showDropDown="false" showErrorMessage="true" showInputMessage="true" sqref="E35:N35 E69:N69" type="list">
      <formula1>$R$35:$S$35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BD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J15" activeCellId="0" sqref="J15"/>
    </sheetView>
  </sheetViews>
  <sheetFormatPr defaultRowHeight="15"/>
  <cols>
    <col collapsed="false" hidden="false" max="1" min="1" style="61" width="2.85204081632653"/>
    <col collapsed="false" hidden="false" max="2" min="2" style="61" width="5.35714285714286"/>
    <col collapsed="false" hidden="false" max="3" min="3" style="61" width="37.4489795918367"/>
    <col collapsed="false" hidden="false" max="4" min="4" style="61" width="12.484693877551"/>
    <col collapsed="false" hidden="false" max="14" min="5" style="61" width="12.5969387755102"/>
    <col collapsed="false" hidden="false" max="15" min="15" style="61" width="33.8826530612245"/>
    <col collapsed="false" hidden="false" max="16" min="16" style="62" width="7.13775510204082"/>
    <col collapsed="false" hidden="true" max="28" min="17" style="63" width="0"/>
    <col collapsed="false" hidden="true" max="1025" min="29" style="64" width="0"/>
  </cols>
  <sheetData>
    <row r="1" customFormat="false" ht="75" hidden="false" customHeight="tru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</row>
    <row r="2" customFormat="false" ht="23.25" hidden="false" customHeight="false" outlineLevel="0" collapsed="false">
      <c r="B2" s="65" t="s">
        <v>161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</row>
    <row r="3" customFormat="false" ht="15" hidden="false" customHeight="true" outlineLevel="0" collapsed="false">
      <c r="B3" s="65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</row>
    <row r="4" customFormat="false" ht="15" hidden="false" customHeight="false" outlineLevel="0" collapsed="false">
      <c r="B4" s="62"/>
      <c r="C4" s="37" t="s">
        <v>74</v>
      </c>
      <c r="D4" s="64"/>
      <c r="E4" s="66" t="str">
        <f aca="false">Netzbetreiber!$D$9</f>
        <v>Versorgungsbetriebe Kronshagen GmbH</v>
      </c>
      <c r="F4" s="62"/>
      <c r="G4" s="0"/>
      <c r="H4" s="0"/>
      <c r="I4" s="0"/>
      <c r="J4" s="0"/>
      <c r="K4" s="0"/>
      <c r="L4" s="0"/>
      <c r="M4" s="62"/>
      <c r="N4" s="62"/>
      <c r="O4" s="62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</row>
    <row r="5" customFormat="false" ht="15" hidden="false" customHeight="false" outlineLevel="0" collapsed="false">
      <c r="B5" s="62"/>
      <c r="C5" s="37" t="s">
        <v>75</v>
      </c>
      <c r="D5" s="64"/>
      <c r="E5" s="38" t="str">
        <f aca="false">Netzbetreiber!$D$28</f>
        <v>Versorgungsbetriebe Kronshagen GmbH</v>
      </c>
      <c r="F5" s="62"/>
      <c r="G5" s="62"/>
      <c r="H5" s="62"/>
      <c r="I5" s="0"/>
      <c r="J5" s="0"/>
      <c r="K5" s="0"/>
      <c r="L5" s="0"/>
      <c r="M5" s="62"/>
      <c r="N5" s="62"/>
      <c r="O5" s="62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</row>
    <row r="6" customFormat="false" ht="15" hidden="false" customHeight="false" outlineLevel="0" collapsed="false">
      <c r="B6" s="62"/>
      <c r="C6" s="37" t="s">
        <v>76</v>
      </c>
      <c r="D6" s="64"/>
      <c r="E6" s="67" t="str">
        <f aca="false">Netzbetreiber!$D$11</f>
        <v>9870085500007</v>
      </c>
      <c r="F6" s="62"/>
      <c r="G6" s="62"/>
      <c r="H6" s="62"/>
      <c r="I6" s="62"/>
      <c r="J6" s="62"/>
      <c r="K6" s="62"/>
      <c r="L6" s="62"/>
      <c r="M6" s="62"/>
      <c r="N6" s="62"/>
      <c r="O6" s="62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</row>
    <row r="7" customFormat="false" ht="15" hidden="false" customHeight="false" outlineLevel="0" collapsed="false">
      <c r="B7" s="62"/>
      <c r="C7" s="37" t="s">
        <v>77</v>
      </c>
      <c r="D7" s="64"/>
      <c r="E7" s="42" t="n">
        <f aca="false">Netzbetreiber!$D$6</f>
        <v>42278</v>
      </c>
      <c r="F7" s="62"/>
      <c r="G7" s="62"/>
      <c r="H7" s="0"/>
      <c r="I7" s="0"/>
      <c r="J7" s="62"/>
      <c r="K7" s="62"/>
      <c r="L7" s="62"/>
      <c r="M7" s="62"/>
      <c r="N7" s="62"/>
      <c r="O7" s="62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</row>
    <row r="8" customFormat="false" ht="15" hidden="false" customHeight="false" outlineLevel="0" collapsed="false">
      <c r="B8" s="62"/>
      <c r="C8" s="62"/>
      <c r="D8" s="62"/>
      <c r="E8" s="62"/>
      <c r="F8" s="62"/>
      <c r="G8" s="62"/>
      <c r="H8" s="68" t="s">
        <v>162</v>
      </c>
      <c r="I8" s="0"/>
      <c r="J8" s="62"/>
      <c r="K8" s="62"/>
      <c r="L8" s="62"/>
      <c r="M8" s="62"/>
      <c r="N8" s="62"/>
      <c r="O8" s="62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</row>
    <row r="9" customFormat="false" ht="15" hidden="false" customHeight="false" outlineLevel="0" collapsed="false">
      <c r="B9" s="62"/>
      <c r="C9" s="37" t="s">
        <v>163</v>
      </c>
      <c r="D9" s="62"/>
      <c r="E9" s="62"/>
      <c r="F9" s="69" t="n">
        <f aca="false">'SLP-Verfahren'!D46</f>
        <v>1</v>
      </c>
      <c r="G9" s="0"/>
      <c r="H9" s="70" t="s">
        <v>164</v>
      </c>
      <c r="I9" s="0"/>
      <c r="J9" s="62"/>
      <c r="K9" s="62"/>
      <c r="L9" s="62"/>
      <c r="M9" s="62"/>
      <c r="N9" s="62"/>
      <c r="O9" s="62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</row>
    <row r="10" customFormat="false" ht="15" hidden="false" customHeight="false" outlineLevel="0" collapsed="false">
      <c r="B10" s="62"/>
      <c r="C10" s="37" t="s">
        <v>165</v>
      </c>
      <c r="D10" s="62"/>
      <c r="E10" s="62"/>
      <c r="F10" s="51" t="n">
        <v>2</v>
      </c>
      <c r="G10" s="64"/>
      <c r="H10" s="70" t="s">
        <v>166</v>
      </c>
      <c r="I10" s="0"/>
      <c r="J10" s="62"/>
      <c r="K10" s="62"/>
      <c r="L10" s="62"/>
      <c r="M10" s="62"/>
      <c r="N10" s="62"/>
      <c r="O10" s="62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</row>
    <row r="11" customFormat="false" ht="15" hidden="false" customHeight="false" outlineLevel="0" collapsed="false">
      <c r="B11" s="62"/>
      <c r="C11" s="37" t="s">
        <v>167</v>
      </c>
      <c r="D11" s="62"/>
      <c r="E11" s="62"/>
      <c r="F11" s="71" t="n">
        <f aca="false">INDEX('SLP-Verfahren'!D48:D62,'SLP-Temp-Gebiet #02'!F10)</f>
        <v>0</v>
      </c>
      <c r="G11" s="71"/>
      <c r="H11" s="72"/>
      <c r="I11" s="0"/>
      <c r="J11" s="62"/>
      <c r="K11" s="62"/>
      <c r="L11" s="62"/>
      <c r="M11" s="62"/>
      <c r="N11" s="62"/>
      <c r="O11" s="62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</row>
    <row r="12" customFormat="false" ht="15" hidden="false" customHeight="false" outlineLevel="0" collapsed="false"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</row>
    <row r="13" customFormat="false" ht="18" hidden="false" customHeight="true" outlineLevel="0" collapsed="false">
      <c r="B13" s="62"/>
      <c r="C13" s="73" t="s">
        <v>168</v>
      </c>
      <c r="D13" s="73"/>
      <c r="E13" s="73"/>
      <c r="F13" s="74" t="s">
        <v>169</v>
      </c>
      <c r="G13" s="62" t="s">
        <v>170</v>
      </c>
      <c r="H13" s="75" t="s">
        <v>171</v>
      </c>
      <c r="I13" s="64"/>
      <c r="J13" s="62"/>
      <c r="K13" s="62"/>
      <c r="L13" s="62"/>
      <c r="M13" s="62"/>
      <c r="N13" s="62"/>
      <c r="O13" s="62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</row>
    <row r="14" customFormat="false" ht="19.5" hidden="false" customHeight="true" outlineLevel="0" collapsed="false">
      <c r="B14" s="62"/>
      <c r="C14" s="76" t="s">
        <v>172</v>
      </c>
      <c r="D14" s="76"/>
      <c r="E14" s="77" t="s">
        <v>173</v>
      </c>
      <c r="F14" s="78" t="s">
        <v>100</v>
      </c>
      <c r="G14" s="79" t="s">
        <v>174</v>
      </c>
      <c r="H14" s="80" t="n">
        <v>0</v>
      </c>
      <c r="I14" s="64"/>
      <c r="J14" s="62"/>
      <c r="K14" s="62"/>
      <c r="L14" s="62"/>
      <c r="M14" s="62"/>
      <c r="N14" s="62"/>
      <c r="O14" s="81" t="s">
        <v>175</v>
      </c>
      <c r="Q14" s="0"/>
      <c r="R14" s="82" t="s">
        <v>176</v>
      </c>
      <c r="S14" s="82" t="s">
        <v>177</v>
      </c>
      <c r="T14" s="82" t="s">
        <v>178</v>
      </c>
      <c r="U14" s="82" t="s">
        <v>179</v>
      </c>
      <c r="V14" s="82" t="s">
        <v>180</v>
      </c>
      <c r="W14" s="82" t="s">
        <v>181</v>
      </c>
      <c r="X14" s="82" t="s">
        <v>182</v>
      </c>
      <c r="Y14" s="82" t="s">
        <v>183</v>
      </c>
      <c r="Z14" s="82" t="s">
        <v>184</v>
      </c>
      <c r="AA14" s="82" t="s">
        <v>174</v>
      </c>
      <c r="AB14" s="82" t="s">
        <v>185</v>
      </c>
      <c r="AC14" s="82" t="s">
        <v>186</v>
      </c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</row>
    <row r="15" customFormat="false" ht="19.5" hidden="false" customHeight="true" outlineLevel="0" collapsed="false">
      <c r="B15" s="62"/>
      <c r="C15" s="76" t="s">
        <v>187</v>
      </c>
      <c r="D15" s="76"/>
      <c r="E15" s="77" t="s">
        <v>173</v>
      </c>
      <c r="F15" s="78" t="s">
        <v>25</v>
      </c>
      <c r="G15" s="79" t="s">
        <v>178</v>
      </c>
      <c r="H15" s="80" t="n">
        <v>0</v>
      </c>
      <c r="I15" s="64"/>
      <c r="J15" s="62"/>
      <c r="K15" s="62"/>
      <c r="L15" s="62"/>
      <c r="M15" s="62"/>
      <c r="N15" s="62"/>
      <c r="O15" s="83" t="s">
        <v>267</v>
      </c>
      <c r="Q15" s="0"/>
      <c r="R15" s="84" t="s">
        <v>25</v>
      </c>
      <c r="S15" s="84" t="s">
        <v>28</v>
      </c>
      <c r="T15" s="84" t="s">
        <v>31</v>
      </c>
      <c r="U15" s="84" t="s">
        <v>34</v>
      </c>
      <c r="V15" s="84" t="s">
        <v>36</v>
      </c>
      <c r="W15" s="84" t="s">
        <v>39</v>
      </c>
      <c r="X15" s="84" t="s">
        <v>42</v>
      </c>
      <c r="Y15" s="84" t="s">
        <v>45</v>
      </c>
      <c r="Z15" s="84" t="s">
        <v>48</v>
      </c>
      <c r="AA15" s="84" t="s">
        <v>50</v>
      </c>
      <c r="AB15" s="84" t="s">
        <v>78</v>
      </c>
      <c r="AC15" s="84" t="s">
        <v>83</v>
      </c>
      <c r="AD15" s="84" t="s">
        <v>87</v>
      </c>
      <c r="AE15" s="84" t="s">
        <v>92</v>
      </c>
      <c r="AF15" s="84" t="s">
        <v>100</v>
      </c>
      <c r="AG15" s="84" t="s">
        <v>112</v>
      </c>
      <c r="AH15" s="84" t="s">
        <v>126</v>
      </c>
      <c r="AI15" s="84" t="s">
        <v>131</v>
      </c>
      <c r="AJ15" s="84" t="s">
        <v>133</v>
      </c>
      <c r="AK15" s="84" t="s">
        <v>137</v>
      </c>
      <c r="AL15" s="84" t="s">
        <v>143</v>
      </c>
      <c r="AM15" s="84" t="s">
        <v>189</v>
      </c>
      <c r="AN15" s="84" t="s">
        <v>190</v>
      </c>
      <c r="AO15" s="84" t="s">
        <v>191</v>
      </c>
      <c r="AP15" s="84" t="s">
        <v>192</v>
      </c>
      <c r="AQ15" s="84" t="s">
        <v>193</v>
      </c>
      <c r="AR15" s="84" t="s">
        <v>194</v>
      </c>
      <c r="AS15" s="84" t="s">
        <v>195</v>
      </c>
      <c r="AT15" s="84" t="s">
        <v>196</v>
      </c>
      <c r="AU15" s="84" t="s">
        <v>197</v>
      </c>
      <c r="AV15" s="84" t="s">
        <v>198</v>
      </c>
      <c r="AW15" s="84"/>
      <c r="AX15" s="84"/>
      <c r="AY15" s="84"/>
      <c r="AZ15" s="84"/>
      <c r="BA15" s="84"/>
      <c r="BB15" s="84"/>
      <c r="BC15" s="84"/>
      <c r="BD15" s="84"/>
    </row>
    <row r="16" customFormat="false" ht="19.5" hidden="false" customHeight="true" outlineLevel="0" collapsed="false">
      <c r="B16" s="62"/>
      <c r="C16" s="85"/>
      <c r="D16" s="76"/>
      <c r="E16" s="62"/>
      <c r="F16" s="64"/>
      <c r="G16" s="62"/>
      <c r="H16" s="62"/>
      <c r="I16" s="62"/>
      <c r="J16" s="62"/>
      <c r="K16" s="62"/>
      <c r="L16" s="62"/>
      <c r="M16" s="62"/>
      <c r="N16" s="62"/>
      <c r="O16" s="62"/>
      <c r="Q16" s="0"/>
      <c r="R16" s="86"/>
      <c r="S16" s="86"/>
      <c r="T16" s="0"/>
      <c r="U16" s="0"/>
      <c r="V16" s="0"/>
      <c r="W16" s="0"/>
      <c r="X16" s="0"/>
      <c r="Y16" s="0"/>
      <c r="Z16" s="0"/>
      <c r="AA16" s="0"/>
      <c r="AB16" s="0"/>
    </row>
    <row r="17" customFormat="false" ht="19.5" hidden="false" customHeight="true" outlineLevel="0" collapsed="false">
      <c r="B17" s="87" t="s">
        <v>199</v>
      </c>
      <c r="C17" s="88"/>
      <c r="D17" s="76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Q17" s="0"/>
      <c r="R17" s="86"/>
      <c r="S17" s="86"/>
      <c r="T17" s="0"/>
      <c r="U17" s="0"/>
      <c r="V17" s="0"/>
      <c r="W17" s="0"/>
      <c r="X17" s="0"/>
      <c r="Y17" s="0"/>
      <c r="Z17" s="0"/>
      <c r="AA17" s="0"/>
      <c r="AB17" s="0"/>
    </row>
    <row r="18" customFormat="false" ht="15" hidden="false" customHeight="false" outlineLevel="0" collapsed="false">
      <c r="B18" s="62"/>
      <c r="C18" s="37" t="s">
        <v>200</v>
      </c>
      <c r="D18" s="62"/>
      <c r="E18" s="62"/>
      <c r="F18" s="51" t="n">
        <v>2</v>
      </c>
      <c r="G18" s="0"/>
      <c r="H18" s="62"/>
      <c r="I18" s="70"/>
      <c r="J18" s="62"/>
      <c r="K18" s="62"/>
      <c r="L18" s="62"/>
      <c r="M18" s="62"/>
      <c r="N18" s="62"/>
      <c r="O18" s="62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</row>
    <row r="19" customFormat="false" ht="15" hidden="false" customHeight="true" outlineLevel="0" collapsed="false">
      <c r="B19" s="62"/>
      <c r="C19" s="62"/>
      <c r="D19" s="62"/>
      <c r="E19" s="89" t="n">
        <f aca="false">IF(E20&gt;$F$18,0,1)</f>
        <v>1</v>
      </c>
      <c r="F19" s="89" t="n">
        <f aca="false">IF(F20&gt;$F$18,0,1)</f>
        <v>1</v>
      </c>
      <c r="G19" s="89" t="n">
        <f aca="false">IF(G20&gt;$F$18,0,1)</f>
        <v>0</v>
      </c>
      <c r="H19" s="89" t="n">
        <f aca="false">IF(H20&gt;$F$18,0,1)</f>
        <v>0</v>
      </c>
      <c r="I19" s="89" t="n">
        <f aca="false">IF(I20&gt;$F$18,0,1)</f>
        <v>0</v>
      </c>
      <c r="J19" s="89" t="n">
        <f aca="false">IF(J20&gt;$F$18,0,1)</f>
        <v>0</v>
      </c>
      <c r="K19" s="89" t="n">
        <f aca="false">IF(K20&gt;$F$18,0,1)</f>
        <v>0</v>
      </c>
      <c r="L19" s="89" t="n">
        <f aca="false">IF(L20&gt;$F$18,0,1)</f>
        <v>0</v>
      </c>
      <c r="M19" s="89" t="n">
        <f aca="false">IF(M20&gt;$F$18,0,1)</f>
        <v>0</v>
      </c>
      <c r="N19" s="89" t="n">
        <f aca="false">IF(N20&gt;$F$18,0,1)</f>
        <v>0</v>
      </c>
      <c r="O19" s="62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</row>
    <row r="20" customFormat="false" ht="33.75" hidden="false" customHeight="true" outlineLevel="0" collapsed="false">
      <c r="B20" s="62"/>
      <c r="C20" s="90" t="s">
        <v>201</v>
      </c>
      <c r="D20" s="91" t="s">
        <v>202</v>
      </c>
      <c r="E20" s="92" t="n">
        <v>1</v>
      </c>
      <c r="F20" s="92" t="n">
        <v>2</v>
      </c>
      <c r="G20" s="92" t="n">
        <v>3</v>
      </c>
      <c r="H20" s="92" t="n">
        <v>4</v>
      </c>
      <c r="I20" s="92" t="n">
        <v>5</v>
      </c>
      <c r="J20" s="92" t="n">
        <v>6</v>
      </c>
      <c r="K20" s="92" t="n">
        <v>7</v>
      </c>
      <c r="L20" s="92" t="n">
        <v>8</v>
      </c>
      <c r="M20" s="92" t="n">
        <v>9</v>
      </c>
      <c r="N20" s="92" t="n">
        <v>10</v>
      </c>
      <c r="O20" s="93" t="s">
        <v>203</v>
      </c>
      <c r="Q20" s="0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customFormat="false" ht="15" hidden="false" customHeight="false" outlineLevel="0" collapsed="false">
      <c r="B21" s="74"/>
      <c r="C21" s="94" t="s">
        <v>204</v>
      </c>
      <c r="D21" s="95" t="s">
        <v>205</v>
      </c>
      <c r="E21" s="96" t="n">
        <f aca="false">1-SUMPRODUCT(F19:N19,F21:N21)</f>
        <v>0.5</v>
      </c>
      <c r="F21" s="96" t="n">
        <f aca="false">ROUND(F22/$D$22,4)</f>
        <v>0.5</v>
      </c>
      <c r="G21" s="97" t="n">
        <f aca="false">ROUND(G22/$D$22,4)</f>
        <v>0</v>
      </c>
      <c r="H21" s="97" t="n">
        <f aca="false">ROUND(H22/$D$22,4)</f>
        <v>0</v>
      </c>
      <c r="I21" s="97" t="n">
        <f aca="false">ROUND(I22/$D$22,4)</f>
        <v>0</v>
      </c>
      <c r="J21" s="97" t="n">
        <f aca="false">ROUND(J22/$D$22,4)</f>
        <v>0</v>
      </c>
      <c r="K21" s="97" t="n">
        <f aca="false">ROUND(K22/$D$22,4)</f>
        <v>0</v>
      </c>
      <c r="L21" s="97" t="n">
        <f aca="false">ROUND(L22/$D$22,4)</f>
        <v>0</v>
      </c>
      <c r="M21" s="97" t="n">
        <f aca="false">ROUND(M22/$D$22,4)</f>
        <v>0</v>
      </c>
      <c r="N21" s="97" t="n">
        <f aca="false">ROUND(N22/$D$22,4)</f>
        <v>0</v>
      </c>
      <c r="O21" s="98"/>
      <c r="Q21" s="9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customFormat="false" ht="15" hidden="false" customHeight="false" outlineLevel="0" collapsed="false">
      <c r="B22" s="74"/>
      <c r="C22" s="94" t="s">
        <v>206</v>
      </c>
      <c r="D22" s="100" t="n">
        <f aca="false">SUMPRODUCT(E22:N22,E19:N19)</f>
        <v>2</v>
      </c>
      <c r="E22" s="101" t="n">
        <v>1</v>
      </c>
      <c r="F22" s="101" t="n">
        <v>1</v>
      </c>
      <c r="G22" s="102"/>
      <c r="H22" s="102"/>
      <c r="I22" s="102"/>
      <c r="J22" s="102"/>
      <c r="K22" s="102"/>
      <c r="L22" s="102"/>
      <c r="M22" s="102"/>
      <c r="N22" s="102"/>
      <c r="O22" s="98" t="s">
        <v>207</v>
      </c>
      <c r="Q22" s="9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customFormat="false" ht="15" hidden="false" customHeight="false" outlineLevel="0" collapsed="false">
      <c r="B23" s="74"/>
      <c r="C23" s="94" t="s">
        <v>208</v>
      </c>
      <c r="D23" s="103"/>
      <c r="E23" s="104" t="s">
        <v>188</v>
      </c>
      <c r="F23" s="104" t="s">
        <v>188</v>
      </c>
      <c r="G23" s="104" t="s">
        <v>188</v>
      </c>
      <c r="H23" s="104" t="s">
        <v>188</v>
      </c>
      <c r="I23" s="104" t="s">
        <v>188</v>
      </c>
      <c r="J23" s="104" t="s">
        <v>188</v>
      </c>
      <c r="K23" s="104" t="s">
        <v>188</v>
      </c>
      <c r="L23" s="104" t="s">
        <v>188</v>
      </c>
      <c r="M23" s="104" t="s">
        <v>188</v>
      </c>
      <c r="N23" s="104" t="s">
        <v>188</v>
      </c>
      <c r="O23" s="98" t="s">
        <v>209</v>
      </c>
      <c r="Q23" s="99"/>
      <c r="R23" s="39" t="s">
        <v>188</v>
      </c>
      <c r="S23" s="39" t="s">
        <v>210</v>
      </c>
      <c r="T23" s="105" t="str">
        <f aca="false">O15</f>
        <v>Wetterdienstleister ABC</v>
      </c>
      <c r="U23" s="39"/>
      <c r="V23" s="39"/>
      <c r="W23" s="39"/>
      <c r="X23" s="39"/>
      <c r="Y23" s="39"/>
      <c r="Z23" s="39"/>
      <c r="AA23" s="39"/>
      <c r="AB23" s="39"/>
    </row>
    <row r="24" customFormat="false" ht="15" hidden="false" customHeight="false" outlineLevel="0" collapsed="false">
      <c r="B24" s="74"/>
      <c r="C24" s="94" t="s">
        <v>211</v>
      </c>
      <c r="D24" s="103"/>
      <c r="E24" s="104" t="s">
        <v>268</v>
      </c>
      <c r="F24" s="104" t="s">
        <v>212</v>
      </c>
      <c r="G24" s="104"/>
      <c r="H24" s="104"/>
      <c r="I24" s="104"/>
      <c r="J24" s="104"/>
      <c r="K24" s="104"/>
      <c r="L24" s="104"/>
      <c r="M24" s="104"/>
      <c r="N24" s="104"/>
      <c r="O24" s="98" t="s">
        <v>213</v>
      </c>
      <c r="Q24" s="9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customFormat="false" ht="15" hidden="false" customHeight="false" outlineLevel="0" collapsed="false">
      <c r="B25" s="74"/>
      <c r="C25" s="94" t="s">
        <v>214</v>
      </c>
      <c r="D25" s="103"/>
      <c r="E25" s="106" t="s">
        <v>215</v>
      </c>
      <c r="F25" s="106" t="s">
        <v>215</v>
      </c>
      <c r="G25" s="106"/>
      <c r="H25" s="106"/>
      <c r="I25" s="106"/>
      <c r="J25" s="106"/>
      <c r="K25" s="106"/>
      <c r="L25" s="106"/>
      <c r="M25" s="106"/>
      <c r="N25" s="106"/>
      <c r="O25" s="98" t="s">
        <v>216</v>
      </c>
      <c r="Q25" s="99"/>
      <c r="R25" s="39" t="s">
        <v>217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customFormat="false" ht="15" hidden="false" customHeight="false" outlineLevel="0" collapsed="false">
      <c r="B26" s="74"/>
      <c r="C26" s="94" t="s">
        <v>218</v>
      </c>
      <c r="D26" s="103"/>
      <c r="E26" s="104" t="s">
        <v>219</v>
      </c>
      <c r="F26" s="104" t="s">
        <v>219</v>
      </c>
      <c r="G26" s="104"/>
      <c r="H26" s="104"/>
      <c r="I26" s="104"/>
      <c r="J26" s="104"/>
      <c r="K26" s="104"/>
      <c r="L26" s="104"/>
      <c r="M26" s="104"/>
      <c r="N26" s="104"/>
      <c r="O26" s="98" t="s">
        <v>209</v>
      </c>
      <c r="Q26" s="99"/>
      <c r="R26" s="39" t="s">
        <v>219</v>
      </c>
      <c r="S26" s="39" t="s">
        <v>220</v>
      </c>
      <c r="T26" s="39"/>
      <c r="U26" s="39"/>
      <c r="V26" s="39"/>
      <c r="W26" s="39"/>
      <c r="X26" s="39"/>
      <c r="Y26" s="39"/>
      <c r="Z26" s="39"/>
      <c r="AA26" s="39"/>
      <c r="AB26" s="39"/>
    </row>
    <row r="27" customFormat="false" ht="15" hidden="false" customHeight="false" outlineLevel="0" collapsed="false">
      <c r="B27" s="74"/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Q27" s="9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customFormat="false" ht="15" hidden="false" customHeight="false" outlineLevel="0" collapsed="false">
      <c r="B28" s="62"/>
      <c r="C28" s="37" t="s">
        <v>221</v>
      </c>
      <c r="D28" s="62"/>
      <c r="E28" s="62"/>
      <c r="F28" s="51" t="n">
        <v>4</v>
      </c>
      <c r="G28" s="0"/>
      <c r="H28" s="62"/>
      <c r="I28" s="70"/>
      <c r="J28" s="62"/>
      <c r="K28" s="62"/>
      <c r="L28" s="62"/>
      <c r="M28" s="62"/>
      <c r="N28" s="62"/>
      <c r="O28" s="62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</row>
    <row r="29" customFormat="false" ht="15" hidden="false" customHeight="true" outlineLevel="0" collapsed="false">
      <c r="B29" s="0"/>
      <c r="C29" s="0"/>
      <c r="D29" s="0"/>
      <c r="E29" s="89" t="n">
        <f aca="false">IF(E30&gt;$F$28,0,1)</f>
        <v>1</v>
      </c>
      <c r="F29" s="89" t="n">
        <f aca="false">IF(F30&gt;$F$28,0,1)</f>
        <v>1</v>
      </c>
      <c r="G29" s="89" t="n">
        <f aca="false">IF(G30&gt;$F$28,0,1)</f>
        <v>1</v>
      </c>
      <c r="H29" s="89" t="n">
        <f aca="false">IF(H30&gt;$F$28,0,1)</f>
        <v>1</v>
      </c>
      <c r="I29" s="89" t="n">
        <f aca="false">IF(I30&gt;$F$28,0,1)</f>
        <v>0</v>
      </c>
      <c r="J29" s="89" t="n">
        <f aca="false">IF(J30&gt;$F$28,0,1)</f>
        <v>0</v>
      </c>
      <c r="K29" s="89" t="n">
        <f aca="false">IF(K30&gt;$F$28,0,1)</f>
        <v>0</v>
      </c>
      <c r="L29" s="89" t="n">
        <f aca="false">IF(L30&gt;$F$28,0,1)</f>
        <v>0</v>
      </c>
      <c r="M29" s="89" t="n">
        <f aca="false">IF(M30&gt;$F$28,0,1)</f>
        <v>0</v>
      </c>
      <c r="N29" s="89" t="n">
        <f aca="false">IF(N30&gt;$F$28,0,1)</f>
        <v>0</v>
      </c>
      <c r="O29" s="0"/>
      <c r="Q29" s="9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customFormat="false" ht="15" hidden="false" customHeight="false" outlineLevel="0" collapsed="false">
      <c r="B30" s="74"/>
      <c r="C30" s="90" t="s">
        <v>222</v>
      </c>
      <c r="D30" s="91" t="s">
        <v>223</v>
      </c>
      <c r="E30" s="109" t="n">
        <v>1</v>
      </c>
      <c r="F30" s="109" t="n">
        <v>2</v>
      </c>
      <c r="G30" s="109" t="n">
        <v>3</v>
      </c>
      <c r="H30" s="109" t="n">
        <v>4</v>
      </c>
      <c r="I30" s="109" t="n">
        <v>5</v>
      </c>
      <c r="J30" s="109" t="n">
        <v>6</v>
      </c>
      <c r="K30" s="109" t="n">
        <v>7</v>
      </c>
      <c r="L30" s="109" t="n">
        <v>8</v>
      </c>
      <c r="M30" s="109" t="n">
        <v>9</v>
      </c>
      <c r="N30" s="109" t="n">
        <v>10</v>
      </c>
      <c r="O30" s="93" t="s">
        <v>203</v>
      </c>
      <c r="Q30" s="9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customFormat="false" ht="15" hidden="false" customHeight="false" outlineLevel="0" collapsed="false">
      <c r="B31" s="74"/>
      <c r="C31" s="94" t="s">
        <v>224</v>
      </c>
      <c r="D31" s="100" t="s">
        <v>225</v>
      </c>
      <c r="E31" s="110" t="n">
        <f aca="false">1-SUMPRODUCT(F29:N29,F31:N31)</f>
        <v>0.5333</v>
      </c>
      <c r="F31" s="110" t="n">
        <f aca="false">ROUND(F32/$D$32,4)</f>
        <v>0.2667</v>
      </c>
      <c r="G31" s="110" t="n">
        <f aca="false">ROUND(G32/$D$32,4)</f>
        <v>0.1333</v>
      </c>
      <c r="H31" s="110" t="n">
        <f aca="false">ROUND(H32/$D$32,4)</f>
        <v>0.0667</v>
      </c>
      <c r="I31" s="110" t="n">
        <f aca="false">ROUND(I32/$D$32,4)</f>
        <v>0</v>
      </c>
      <c r="J31" s="110" t="n">
        <f aca="false">ROUND(J32/$D$32,4)</f>
        <v>0</v>
      </c>
      <c r="K31" s="110" t="n">
        <f aca="false">ROUND(K32/$D$32,4)</f>
        <v>0</v>
      </c>
      <c r="L31" s="110" t="n">
        <f aca="false">ROUND(L32/$D$32,4)</f>
        <v>0</v>
      </c>
      <c r="M31" s="110" t="n">
        <f aca="false">ROUND(M32/$D$32,4)</f>
        <v>0</v>
      </c>
      <c r="N31" s="110" t="n">
        <f aca="false">ROUND(N32/$D$32,4)</f>
        <v>0</v>
      </c>
      <c r="O31" s="98"/>
      <c r="Q31" s="9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customFormat="false" ht="15" hidden="false" customHeight="false" outlineLevel="0" collapsed="false">
      <c r="B32" s="74"/>
      <c r="C32" s="94" t="s">
        <v>226</v>
      </c>
      <c r="D32" s="111" t="n">
        <f aca="false">SUMPRODUCT(E32:N32,E29:N29)</f>
        <v>1.875</v>
      </c>
      <c r="E32" s="112" t="n">
        <v>1</v>
      </c>
      <c r="F32" s="112" t="n">
        <v>0.5</v>
      </c>
      <c r="G32" s="112" t="n">
        <v>0.25</v>
      </c>
      <c r="H32" s="112" t="n">
        <v>0.125</v>
      </c>
      <c r="I32" s="113"/>
      <c r="J32" s="113"/>
      <c r="K32" s="113"/>
      <c r="L32" s="113"/>
      <c r="M32" s="113"/>
      <c r="N32" s="113"/>
      <c r="O32" s="98" t="s">
        <v>207</v>
      </c>
      <c r="Q32" s="9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customFormat="false" ht="15" hidden="false" customHeight="false" outlineLevel="0" collapsed="false">
      <c r="B33" s="74"/>
      <c r="C33" s="94" t="s">
        <v>227</v>
      </c>
      <c r="D33" s="95" t="s">
        <v>228</v>
      </c>
      <c r="E33" s="104" t="s">
        <v>229</v>
      </c>
      <c r="F33" s="104" t="s">
        <v>230</v>
      </c>
      <c r="G33" s="104" t="s">
        <v>231</v>
      </c>
      <c r="H33" s="104" t="s">
        <v>232</v>
      </c>
      <c r="I33" s="104"/>
      <c r="J33" s="104"/>
      <c r="K33" s="104"/>
      <c r="L33" s="104"/>
      <c r="M33" s="104"/>
      <c r="N33" s="104"/>
      <c r="O33" s="98" t="s">
        <v>209</v>
      </c>
      <c r="Q33" s="99"/>
      <c r="R33" s="39" t="s">
        <v>229</v>
      </c>
      <c r="S33" s="39" t="s">
        <v>230</v>
      </c>
      <c r="T33" s="39" t="s">
        <v>231</v>
      </c>
      <c r="U33" s="39" t="s">
        <v>232</v>
      </c>
      <c r="V33" s="39" t="s">
        <v>233</v>
      </c>
      <c r="W33" s="39" t="s">
        <v>234</v>
      </c>
      <c r="X33" s="39" t="s">
        <v>235</v>
      </c>
      <c r="Y33" s="39" t="s">
        <v>236</v>
      </c>
      <c r="Z33" s="39" t="s">
        <v>237</v>
      </c>
      <c r="AA33" s="39" t="s">
        <v>238</v>
      </c>
      <c r="AB33" s="39" t="s">
        <v>239</v>
      </c>
    </row>
    <row r="34" customFormat="false" ht="15" hidden="false" customHeight="false" outlineLevel="0" collapsed="false">
      <c r="B34" s="74"/>
      <c r="C34" s="94" t="s">
        <v>240</v>
      </c>
      <c r="D34" s="95" t="s">
        <v>241</v>
      </c>
      <c r="E34" s="104" t="s">
        <v>242</v>
      </c>
      <c r="F34" s="104" t="s">
        <v>242</v>
      </c>
      <c r="G34" s="104" t="s">
        <v>242</v>
      </c>
      <c r="H34" s="104" t="s">
        <v>242</v>
      </c>
      <c r="I34" s="114"/>
      <c r="J34" s="114"/>
      <c r="K34" s="114"/>
      <c r="L34" s="114"/>
      <c r="M34" s="114"/>
      <c r="N34" s="114"/>
      <c r="O34" s="98" t="s">
        <v>209</v>
      </c>
      <c r="Q34" s="99"/>
      <c r="R34" s="39" t="s">
        <v>242</v>
      </c>
      <c r="S34" s="39" t="s">
        <v>243</v>
      </c>
      <c r="T34" s="39"/>
      <c r="U34" s="39"/>
      <c r="V34" s="39"/>
      <c r="W34" s="39"/>
      <c r="X34" s="39"/>
      <c r="Y34" s="39"/>
      <c r="Z34" s="39"/>
      <c r="AA34" s="39"/>
      <c r="AB34" s="39"/>
    </row>
    <row r="35" customFormat="false" ht="15" hidden="false" customHeight="false" outlineLevel="0" collapsed="false">
      <c r="B35" s="74"/>
      <c r="C35" s="94" t="s">
        <v>244</v>
      </c>
      <c r="D35" s="95" t="s">
        <v>245</v>
      </c>
      <c r="E35" s="104" t="s">
        <v>246</v>
      </c>
      <c r="F35" s="104" t="s">
        <v>246</v>
      </c>
      <c r="G35" s="104" t="s">
        <v>246</v>
      </c>
      <c r="H35" s="104" t="s">
        <v>246</v>
      </c>
      <c r="I35" s="104" t="s">
        <v>246</v>
      </c>
      <c r="J35" s="104" t="s">
        <v>246</v>
      </c>
      <c r="K35" s="104" t="s">
        <v>246</v>
      </c>
      <c r="L35" s="104" t="s">
        <v>246</v>
      </c>
      <c r="M35" s="104" t="s">
        <v>246</v>
      </c>
      <c r="N35" s="104" t="s">
        <v>246</v>
      </c>
      <c r="O35" s="98" t="s">
        <v>209</v>
      </c>
      <c r="Q35" s="99"/>
      <c r="R35" s="39" t="s">
        <v>246</v>
      </c>
      <c r="S35" s="39" t="s">
        <v>247</v>
      </c>
      <c r="T35" s="64"/>
      <c r="U35" s="39"/>
      <c r="V35" s="39"/>
      <c r="W35" s="39"/>
      <c r="X35" s="39"/>
      <c r="Y35" s="39"/>
      <c r="Z35" s="39"/>
      <c r="AA35" s="39"/>
      <c r="AB35" s="39"/>
    </row>
    <row r="36" customFormat="false" ht="15" hidden="false" customHeight="false" outlineLevel="0" collapsed="false">
      <c r="B36" s="74"/>
      <c r="C36" s="115" t="s">
        <v>248</v>
      </c>
      <c r="D36" s="116" t="s">
        <v>249</v>
      </c>
      <c r="E36" s="114" t="s">
        <v>250</v>
      </c>
      <c r="F36" s="114" t="s">
        <v>250</v>
      </c>
      <c r="G36" s="114" t="s">
        <v>251</v>
      </c>
      <c r="H36" s="114" t="s">
        <v>251</v>
      </c>
      <c r="I36" s="114"/>
      <c r="J36" s="114"/>
      <c r="K36" s="114"/>
      <c r="L36" s="114"/>
      <c r="M36" s="114"/>
      <c r="N36" s="114"/>
      <c r="O36" s="98" t="s">
        <v>209</v>
      </c>
      <c r="Q36" s="99"/>
      <c r="R36" s="39" t="s">
        <v>251</v>
      </c>
      <c r="S36" s="39" t="s">
        <v>250</v>
      </c>
      <c r="T36" s="39"/>
      <c r="U36" s="39"/>
      <c r="V36" s="39"/>
      <c r="W36" s="39"/>
      <c r="X36" s="39"/>
      <c r="Y36" s="39"/>
      <c r="Z36" s="39"/>
      <c r="AA36" s="39"/>
      <c r="AB36" s="39"/>
    </row>
    <row r="37" customFormat="false" ht="15.75" hidden="false" customHeight="false" outlineLevel="0" collapsed="false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W37" s="0"/>
      <c r="X37" s="0"/>
      <c r="Y37" s="0"/>
      <c r="Z37" s="0"/>
      <c r="AA37" s="0"/>
      <c r="AB37" s="0"/>
    </row>
    <row r="38" customFormat="false" ht="15" hidden="false" customHeight="false" outlineLevel="0" collapsed="false">
      <c r="B38" s="117"/>
      <c r="C38" s="118" t="s">
        <v>252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  <c r="W38" s="0"/>
      <c r="X38" s="0"/>
      <c r="Y38" s="0"/>
      <c r="Z38" s="0"/>
      <c r="AA38" s="0"/>
      <c r="AB38" s="0"/>
    </row>
    <row r="39" customFormat="false" ht="18" hidden="false" customHeight="false" outlineLevel="0" collapsed="false">
      <c r="B39" s="117"/>
      <c r="C39" s="121" t="s">
        <v>253</v>
      </c>
      <c r="D39" s="122"/>
      <c r="E39" s="122" t="s">
        <v>254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3"/>
      <c r="W39" s="0"/>
      <c r="X39" s="0"/>
      <c r="Y39" s="0"/>
      <c r="Z39" s="0"/>
      <c r="AA39" s="0"/>
      <c r="AB39" s="0"/>
    </row>
    <row r="40" customFormat="false" ht="15" hidden="false" customHeight="false" outlineLevel="0" collapsed="false">
      <c r="B40" s="117"/>
      <c r="C40" s="121"/>
      <c r="D40" s="122"/>
      <c r="E40" s="124" t="s">
        <v>255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3"/>
      <c r="W40" s="0"/>
      <c r="X40" s="0"/>
      <c r="Y40" s="0"/>
      <c r="Z40" s="0"/>
      <c r="AA40" s="0"/>
      <c r="AB40" s="0"/>
    </row>
    <row r="41" customFormat="false" ht="15" hidden="false" customHeight="false" outlineLevel="0" collapsed="false">
      <c r="B41" s="117"/>
      <c r="C41" s="121"/>
      <c r="D41" s="122"/>
      <c r="E41" s="122" t="s">
        <v>256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3"/>
      <c r="W41" s="0"/>
      <c r="X41" s="0"/>
      <c r="Y41" s="0"/>
      <c r="Z41" s="0"/>
      <c r="AA41" s="0"/>
      <c r="AB41" s="0"/>
    </row>
    <row r="42" customFormat="false" ht="15" hidden="false" customHeight="false" outlineLevel="0" collapsed="false">
      <c r="B42" s="117"/>
      <c r="C42" s="125"/>
      <c r="D42" s="122"/>
      <c r="E42" s="124" t="s">
        <v>257</v>
      </c>
      <c r="F42" s="122"/>
      <c r="G42" s="122"/>
      <c r="H42" s="122"/>
      <c r="I42" s="122"/>
      <c r="J42" s="122"/>
      <c r="K42" s="122"/>
      <c r="L42" s="122"/>
      <c r="M42" s="122"/>
      <c r="N42" s="122"/>
      <c r="O42" s="123"/>
      <c r="W42" s="0"/>
      <c r="X42" s="0"/>
      <c r="Y42" s="0"/>
      <c r="Z42" s="0"/>
      <c r="AA42" s="0"/>
      <c r="AB42" s="0"/>
    </row>
    <row r="43" customFormat="false" ht="15" hidden="false" customHeight="false" outlineLevel="0" collapsed="false">
      <c r="B43" s="117"/>
      <c r="C43" s="125"/>
      <c r="D43" s="122"/>
      <c r="E43" s="122" t="s">
        <v>258</v>
      </c>
      <c r="F43" s="122"/>
      <c r="G43" s="122"/>
      <c r="H43" s="122"/>
      <c r="I43" s="122"/>
      <c r="J43" s="122"/>
      <c r="K43" s="122"/>
      <c r="L43" s="122"/>
      <c r="M43" s="122"/>
      <c r="N43" s="122"/>
      <c r="O43" s="123"/>
      <c r="W43" s="0"/>
      <c r="X43" s="0"/>
      <c r="Y43" s="0"/>
      <c r="Z43" s="0"/>
      <c r="AA43" s="0"/>
      <c r="AB43" s="0"/>
    </row>
    <row r="44" customFormat="false" ht="15" hidden="false" customHeight="false" outlineLevel="0" collapsed="false">
      <c r="B44" s="117"/>
      <c r="C44" s="125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3"/>
      <c r="W44" s="0"/>
      <c r="X44" s="0"/>
      <c r="Y44" s="0"/>
      <c r="Z44" s="0"/>
      <c r="AA44" s="0"/>
      <c r="AB44" s="0"/>
    </row>
    <row r="45" customFormat="false" ht="15" hidden="false" customHeight="false" outlineLevel="0" collapsed="false">
      <c r="B45" s="117"/>
      <c r="C45" s="121" t="s">
        <v>259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  <c r="W45" s="0"/>
      <c r="X45" s="0"/>
      <c r="Y45" s="0"/>
      <c r="Z45" s="0"/>
      <c r="AA45" s="0"/>
      <c r="AB45" s="0"/>
    </row>
    <row r="46" customFormat="false" ht="15" hidden="false" customHeight="false" outlineLevel="0" collapsed="false">
      <c r="B46" s="117"/>
      <c r="C46" s="125" t="s">
        <v>260</v>
      </c>
      <c r="D46" s="126" t="s">
        <v>261</v>
      </c>
      <c r="E46" s="127" t="n">
        <v>1</v>
      </c>
      <c r="F46" s="127" t="n">
        <v>0</v>
      </c>
      <c r="G46" s="127" t="n">
        <v>0</v>
      </c>
      <c r="H46" s="127" t="n">
        <v>0</v>
      </c>
      <c r="I46" s="127" t="n">
        <v>0</v>
      </c>
      <c r="J46" s="127" t="s">
        <v>262</v>
      </c>
      <c r="K46" s="122"/>
      <c r="L46" s="122"/>
      <c r="M46" s="122"/>
      <c r="N46" s="122"/>
      <c r="O46" s="123"/>
      <c r="W46" s="0"/>
      <c r="X46" s="0"/>
      <c r="Y46" s="0"/>
      <c r="Z46" s="0"/>
      <c r="AA46" s="0"/>
      <c r="AB46" s="0"/>
    </row>
    <row r="47" customFormat="false" ht="15" hidden="false" customHeight="false" outlineLevel="0" collapsed="false">
      <c r="B47" s="117"/>
      <c r="C47" s="125" t="s">
        <v>263</v>
      </c>
      <c r="D47" s="126" t="s">
        <v>261</v>
      </c>
      <c r="E47" s="127" t="n">
        <v>1</v>
      </c>
      <c r="F47" s="127" t="n">
        <v>0.5</v>
      </c>
      <c r="G47" s="127" t="n">
        <v>0.25</v>
      </c>
      <c r="H47" s="127" t="n">
        <v>0.125</v>
      </c>
      <c r="I47" s="127" t="n">
        <v>0</v>
      </c>
      <c r="J47" s="127" t="s">
        <v>262</v>
      </c>
      <c r="K47" s="122"/>
      <c r="L47" s="122"/>
      <c r="M47" s="122"/>
      <c r="N47" s="122"/>
      <c r="O47" s="123"/>
      <c r="W47" s="0"/>
      <c r="X47" s="0"/>
      <c r="Y47" s="0"/>
      <c r="Z47" s="0"/>
      <c r="AA47" s="0"/>
      <c r="AB47" s="0"/>
    </row>
    <row r="48" customFormat="false" ht="15.75" hidden="false" customHeight="false" outlineLevel="0" collapsed="false">
      <c r="B48" s="117"/>
      <c r="C48" s="128"/>
      <c r="D48" s="129"/>
      <c r="E48" s="130"/>
      <c r="F48" s="130"/>
      <c r="G48" s="130"/>
      <c r="H48" s="130"/>
      <c r="I48" s="130"/>
      <c r="J48" s="131"/>
      <c r="K48" s="132"/>
      <c r="L48" s="132"/>
      <c r="M48" s="132"/>
      <c r="N48" s="132"/>
      <c r="O48" s="133"/>
      <c r="W48" s="0"/>
      <c r="X48" s="0"/>
      <c r="Y48" s="0"/>
      <c r="Z48" s="0"/>
      <c r="AA48" s="0"/>
      <c r="AB48" s="0"/>
    </row>
    <row r="49" customFormat="false" ht="15" hidden="false" customHeight="false" outlineLevel="0" collapsed="false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W49" s="0"/>
      <c r="X49" s="0"/>
      <c r="Y49" s="0"/>
      <c r="Z49" s="0"/>
      <c r="AA49" s="0"/>
      <c r="AB49" s="0"/>
    </row>
    <row r="50" customFormat="false" ht="18.75" hidden="false" customHeight="false" outlineLevel="0" collapsed="false">
      <c r="B50" s="87" t="s">
        <v>264</v>
      </c>
      <c r="C50" s="88"/>
      <c r="D50" s="88"/>
      <c r="E50" s="88"/>
      <c r="F50" s="62"/>
      <c r="G50" s="62"/>
      <c r="H50" s="62"/>
      <c r="I50" s="62"/>
      <c r="J50" s="62"/>
      <c r="K50" s="62"/>
      <c r="L50" s="62"/>
      <c r="M50" s="62"/>
      <c r="N50" s="62"/>
      <c r="O50" s="62"/>
      <c r="W50" s="0"/>
      <c r="X50" s="0"/>
      <c r="Y50" s="0"/>
      <c r="Z50" s="0"/>
      <c r="AA50" s="0"/>
      <c r="AB50" s="0"/>
    </row>
    <row r="51" customFormat="false" ht="15" hidden="false" customHeight="false" outlineLevel="0" collapsed="false">
      <c r="B51" s="62"/>
      <c r="C51" s="117"/>
      <c r="D51" s="117"/>
      <c r="E51" s="117"/>
      <c r="F51" s="117"/>
      <c r="G51" s="117"/>
      <c r="H51" s="117"/>
      <c r="I51" s="134"/>
      <c r="J51" s="62"/>
      <c r="K51" s="62"/>
      <c r="L51" s="62"/>
      <c r="M51" s="62"/>
      <c r="N51" s="62"/>
      <c r="O51" s="62"/>
      <c r="W51" s="0"/>
      <c r="X51" s="0"/>
      <c r="Y51" s="0"/>
      <c r="Z51" s="0"/>
      <c r="AA51" s="0"/>
      <c r="AB51" s="0"/>
    </row>
    <row r="52" customFormat="false" ht="15" hidden="false" customHeight="false" outlineLevel="0" collapsed="false">
      <c r="B52" s="62"/>
      <c r="C52" s="37" t="s">
        <v>265</v>
      </c>
      <c r="D52" s="62"/>
      <c r="E52" s="62"/>
      <c r="F52" s="135" t="n">
        <f aca="false">F18</f>
        <v>2</v>
      </c>
      <c r="G52" s="0"/>
      <c r="H52" s="62"/>
      <c r="I52" s="70"/>
      <c r="J52" s="62"/>
      <c r="K52" s="62"/>
      <c r="L52" s="62"/>
      <c r="M52" s="62"/>
      <c r="N52" s="62"/>
      <c r="O52" s="62"/>
      <c r="W52" s="0"/>
      <c r="X52" s="0"/>
      <c r="Y52" s="0"/>
      <c r="Z52" s="0"/>
      <c r="AA52" s="0"/>
      <c r="AB52" s="0"/>
    </row>
    <row r="53" customFormat="false" ht="15" hidden="false" customHeight="true" outlineLevel="0" collapsed="false">
      <c r="B53" s="62"/>
      <c r="C53" s="62"/>
      <c r="D53" s="0"/>
      <c r="E53" s="89" t="n">
        <f aca="false">IF(E54&gt;$F$52,0,1)</f>
        <v>1</v>
      </c>
      <c r="F53" s="89" t="n">
        <f aca="false">IF(F54&gt;$F$52,0,1)</f>
        <v>1</v>
      </c>
      <c r="G53" s="89" t="n">
        <f aca="false">IF(G54&gt;$F$52,0,1)</f>
        <v>0</v>
      </c>
      <c r="H53" s="89" t="n">
        <f aca="false">IF(H54&gt;$F$52,0,1)</f>
        <v>0</v>
      </c>
      <c r="I53" s="89" t="n">
        <f aca="false">IF(I54&gt;$F$52,0,1)</f>
        <v>0</v>
      </c>
      <c r="J53" s="89" t="n">
        <f aca="false">IF(J54&gt;$F$52,0,1)</f>
        <v>0</v>
      </c>
      <c r="K53" s="89" t="n">
        <f aca="false">IF(K54&gt;$F$52,0,1)</f>
        <v>0</v>
      </c>
      <c r="L53" s="89" t="n">
        <f aca="false">IF(L54&gt;$F$52,0,1)</f>
        <v>0</v>
      </c>
      <c r="M53" s="89" t="n">
        <f aca="false">IF(M54&gt;$F$52,0,1)</f>
        <v>0</v>
      </c>
      <c r="N53" s="89" t="n">
        <f aca="false">IF(N54&gt;$F$52,0,1)</f>
        <v>0</v>
      </c>
      <c r="O53" s="62"/>
      <c r="W53" s="0"/>
      <c r="X53" s="0"/>
      <c r="Y53" s="0"/>
      <c r="Z53" s="0"/>
      <c r="AA53" s="0"/>
      <c r="AB53" s="0"/>
    </row>
    <row r="54" customFormat="false" ht="33.75" hidden="false" customHeight="true" outlineLevel="0" collapsed="false">
      <c r="B54" s="62"/>
      <c r="C54" s="90" t="s">
        <v>201</v>
      </c>
      <c r="D54" s="91" t="s">
        <v>202</v>
      </c>
      <c r="E54" s="92" t="n">
        <v>1</v>
      </c>
      <c r="F54" s="92" t="n">
        <v>2</v>
      </c>
      <c r="G54" s="92" t="n">
        <v>3</v>
      </c>
      <c r="H54" s="92" t="n">
        <v>4</v>
      </c>
      <c r="I54" s="92" t="n">
        <v>5</v>
      </c>
      <c r="J54" s="92" t="n">
        <v>6</v>
      </c>
      <c r="K54" s="92" t="n">
        <v>7</v>
      </c>
      <c r="L54" s="92" t="n">
        <v>8</v>
      </c>
      <c r="M54" s="92" t="n">
        <v>9</v>
      </c>
      <c r="N54" s="92" t="n">
        <v>10</v>
      </c>
      <c r="O54" s="93" t="s">
        <v>203</v>
      </c>
      <c r="W54" s="39"/>
      <c r="X54" s="39"/>
      <c r="Y54" s="39"/>
      <c r="Z54" s="39"/>
      <c r="AA54" s="39"/>
      <c r="AB54" s="39"/>
    </row>
    <row r="55" customFormat="false" ht="15" hidden="false" customHeight="false" outlineLevel="0" collapsed="false">
      <c r="B55" s="74"/>
      <c r="C55" s="94" t="s">
        <v>204</v>
      </c>
      <c r="D55" s="95" t="s">
        <v>205</v>
      </c>
      <c r="E55" s="110" t="n">
        <f aca="false">1-SUMPRODUCT(F53:N53,F55:N55)</f>
        <v>0.5</v>
      </c>
      <c r="F55" s="110" t="n">
        <f aca="false">ROUND(F56/$D$56,4)</f>
        <v>0.5</v>
      </c>
      <c r="G55" s="110" t="n">
        <f aca="false">ROUND(G56/$D$56,4)</f>
        <v>0</v>
      </c>
      <c r="H55" s="110" t="n">
        <f aca="false">ROUND(H56/$D$56,4)</f>
        <v>0</v>
      </c>
      <c r="I55" s="110" t="n">
        <f aca="false">ROUND(I56/$D$56,4)</f>
        <v>0</v>
      </c>
      <c r="J55" s="110" t="n">
        <f aca="false">ROUND(J56/$D$56,4)</f>
        <v>0</v>
      </c>
      <c r="K55" s="110" t="n">
        <f aca="false">ROUND(K56/$D$56,4)</f>
        <v>0</v>
      </c>
      <c r="L55" s="110" t="n">
        <f aca="false">ROUND(L56/$D$56,4)</f>
        <v>0</v>
      </c>
      <c r="M55" s="110" t="n">
        <f aca="false">ROUND(M56/$D$56,4)</f>
        <v>0</v>
      </c>
      <c r="N55" s="110" t="n">
        <f aca="false">ROUND(N56/$D$56,4)</f>
        <v>0</v>
      </c>
      <c r="O55" s="98"/>
      <c r="W55" s="39"/>
      <c r="X55" s="39"/>
      <c r="Y55" s="39"/>
      <c r="Z55" s="39"/>
      <c r="AA55" s="39"/>
      <c r="AB55" s="39"/>
    </row>
    <row r="56" customFormat="false" ht="15" hidden="false" customHeight="false" outlineLevel="0" collapsed="false">
      <c r="B56" s="74"/>
      <c r="C56" s="94" t="s">
        <v>206</v>
      </c>
      <c r="D56" s="100" t="n">
        <f aca="false">SUMPRODUCT(E56:N56,E53:N53)</f>
        <v>2</v>
      </c>
      <c r="E56" s="112" t="n">
        <f aca="false">E22</f>
        <v>1</v>
      </c>
      <c r="F56" s="112" t="n">
        <f aca="false">F22</f>
        <v>1</v>
      </c>
      <c r="G56" s="112" t="n">
        <f aca="false">G22</f>
        <v>0</v>
      </c>
      <c r="H56" s="112" t="n">
        <f aca="false">H22</f>
        <v>0</v>
      </c>
      <c r="I56" s="112" t="n">
        <f aca="false">I22</f>
        <v>0</v>
      </c>
      <c r="J56" s="112" t="n">
        <f aca="false">J22</f>
        <v>0</v>
      </c>
      <c r="K56" s="112" t="n">
        <f aca="false">K22</f>
        <v>0</v>
      </c>
      <c r="L56" s="112" t="n">
        <f aca="false">L22</f>
        <v>0</v>
      </c>
      <c r="M56" s="112" t="n">
        <f aca="false">M22</f>
        <v>0</v>
      </c>
      <c r="N56" s="112" t="n">
        <f aca="false">N22</f>
        <v>0</v>
      </c>
      <c r="O56" s="98" t="s">
        <v>207</v>
      </c>
      <c r="W56" s="39"/>
      <c r="X56" s="39"/>
      <c r="Y56" s="39"/>
      <c r="Z56" s="39"/>
      <c r="AA56" s="39"/>
      <c r="AB56" s="39"/>
    </row>
    <row r="57" customFormat="false" ht="15" hidden="false" customHeight="false" outlineLevel="0" collapsed="false">
      <c r="B57" s="74"/>
      <c r="C57" s="94" t="s">
        <v>208</v>
      </c>
      <c r="D57" s="103"/>
      <c r="E57" s="104" t="str">
        <f aca="false">E23</f>
        <v>DWD</v>
      </c>
      <c r="F57" s="104" t="str">
        <f aca="false">F23</f>
        <v>DWD</v>
      </c>
      <c r="G57" s="104" t="str">
        <f aca="false">G23</f>
        <v>DWD</v>
      </c>
      <c r="H57" s="104" t="str">
        <f aca="false">H23</f>
        <v>DWD</v>
      </c>
      <c r="I57" s="104" t="str">
        <f aca="false">I23</f>
        <v>DWD</v>
      </c>
      <c r="J57" s="104" t="str">
        <f aca="false">J23</f>
        <v>DWD</v>
      </c>
      <c r="K57" s="104" t="str">
        <f aca="false">K23</f>
        <v>DWD</v>
      </c>
      <c r="L57" s="104" t="str">
        <f aca="false">L23</f>
        <v>DWD</v>
      </c>
      <c r="M57" s="104" t="str">
        <f aca="false">M23</f>
        <v>DWD</v>
      </c>
      <c r="N57" s="104" t="str">
        <f aca="false">N23</f>
        <v>DWD</v>
      </c>
      <c r="O57" s="98" t="s">
        <v>209</v>
      </c>
      <c r="W57" s="39"/>
      <c r="X57" s="39"/>
      <c r="Y57" s="39"/>
      <c r="Z57" s="39"/>
      <c r="AA57" s="39"/>
      <c r="AB57" s="39"/>
    </row>
    <row r="58" customFormat="false" ht="15" hidden="false" customHeight="false" outlineLevel="0" collapsed="false">
      <c r="B58" s="74"/>
      <c r="C58" s="94" t="s">
        <v>211</v>
      </c>
      <c r="D58" s="103"/>
      <c r="E58" s="104" t="str">
        <f aca="false">E24</f>
        <v>ABC-St.</v>
      </c>
      <c r="F58" s="104" t="str">
        <f aca="false">F24</f>
        <v>DEF-St.</v>
      </c>
      <c r="G58" s="104" t="n">
        <f aca="false">G24</f>
        <v>0</v>
      </c>
      <c r="H58" s="104" t="n">
        <f aca="false">H24</f>
        <v>0</v>
      </c>
      <c r="I58" s="104" t="n">
        <f aca="false">I24</f>
        <v>0</v>
      </c>
      <c r="J58" s="104" t="n">
        <f aca="false">J24</f>
        <v>0</v>
      </c>
      <c r="K58" s="104" t="n">
        <f aca="false">K24</f>
        <v>0</v>
      </c>
      <c r="L58" s="104" t="n">
        <f aca="false">L24</f>
        <v>0</v>
      </c>
      <c r="M58" s="104" t="n">
        <f aca="false">M24</f>
        <v>0</v>
      </c>
      <c r="N58" s="104" t="n">
        <f aca="false">N24</f>
        <v>0</v>
      </c>
      <c r="O58" s="98" t="s">
        <v>213</v>
      </c>
      <c r="W58" s="39"/>
      <c r="X58" s="39"/>
      <c r="Y58" s="39"/>
      <c r="Z58" s="39"/>
      <c r="AA58" s="39"/>
      <c r="AB58" s="39"/>
    </row>
    <row r="59" customFormat="false" ht="15" hidden="false" customHeight="false" outlineLevel="0" collapsed="false">
      <c r="B59" s="74"/>
      <c r="C59" s="94" t="s">
        <v>214</v>
      </c>
      <c r="D59" s="103"/>
      <c r="E59" s="106" t="str">
        <f aca="false">E25</f>
        <v>xxxxx</v>
      </c>
      <c r="F59" s="106" t="str">
        <f aca="false">F25</f>
        <v>xxxxx</v>
      </c>
      <c r="G59" s="106" t="n">
        <f aca="false">G25</f>
        <v>0</v>
      </c>
      <c r="H59" s="106" t="n">
        <f aca="false">H25</f>
        <v>0</v>
      </c>
      <c r="I59" s="106" t="n">
        <f aca="false">I25</f>
        <v>0</v>
      </c>
      <c r="J59" s="106" t="n">
        <f aca="false">J25</f>
        <v>0</v>
      </c>
      <c r="K59" s="106" t="n">
        <f aca="false">K25</f>
        <v>0</v>
      </c>
      <c r="L59" s="106" t="n">
        <f aca="false">L25</f>
        <v>0</v>
      </c>
      <c r="M59" s="106" t="n">
        <f aca="false">M25</f>
        <v>0</v>
      </c>
      <c r="N59" s="106" t="n">
        <f aca="false">N25</f>
        <v>0</v>
      </c>
      <c r="O59" s="98" t="s">
        <v>216</v>
      </c>
      <c r="W59" s="39"/>
      <c r="X59" s="39"/>
      <c r="Y59" s="39"/>
      <c r="Z59" s="39"/>
      <c r="AA59" s="39"/>
      <c r="AB59" s="39"/>
    </row>
    <row r="60" customFormat="false" ht="15" hidden="false" customHeight="false" outlineLevel="0" collapsed="false">
      <c r="B60" s="74"/>
      <c r="C60" s="94" t="s">
        <v>218</v>
      </c>
      <c r="D60" s="103"/>
      <c r="E60" s="136" t="str">
        <f aca="false">E26</f>
        <v>Temp. (2m)</v>
      </c>
      <c r="F60" s="136" t="str">
        <f aca="false">F26</f>
        <v>Temp. (2m)</v>
      </c>
      <c r="G60" s="136" t="n">
        <f aca="false">G26</f>
        <v>0</v>
      </c>
      <c r="H60" s="136" t="n">
        <f aca="false">H26</f>
        <v>0</v>
      </c>
      <c r="I60" s="136" t="n">
        <f aca="false">I26</f>
        <v>0</v>
      </c>
      <c r="J60" s="136" t="n">
        <f aca="false">J26</f>
        <v>0</v>
      </c>
      <c r="K60" s="136" t="n">
        <f aca="false">K26</f>
        <v>0</v>
      </c>
      <c r="L60" s="136" t="n">
        <f aca="false">L26</f>
        <v>0</v>
      </c>
      <c r="M60" s="136" t="n">
        <f aca="false">M26</f>
        <v>0</v>
      </c>
      <c r="N60" s="136" t="n">
        <f aca="false">N26</f>
        <v>0</v>
      </c>
      <c r="O60" s="98" t="s">
        <v>209</v>
      </c>
      <c r="W60" s="39"/>
      <c r="X60" s="39"/>
      <c r="Y60" s="39"/>
      <c r="Z60" s="39"/>
      <c r="AA60" s="39"/>
      <c r="AB60" s="39"/>
    </row>
    <row r="61" customFormat="false" ht="15" hidden="false" customHeight="false" outlineLevel="0" collapsed="false"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</row>
    <row r="62" customFormat="false" ht="15" hidden="false" customHeight="false" outlineLevel="0" collapsed="false">
      <c r="B62" s="0"/>
      <c r="C62" s="37" t="s">
        <v>221</v>
      </c>
      <c r="D62" s="62"/>
      <c r="E62" s="62"/>
      <c r="F62" s="135" t="n">
        <f aca="false">F28</f>
        <v>4</v>
      </c>
      <c r="G62" s="0"/>
      <c r="H62" s="0"/>
      <c r="I62" s="0"/>
      <c r="J62" s="0"/>
      <c r="K62" s="0"/>
      <c r="L62" s="0"/>
      <c r="M62" s="0"/>
      <c r="N62" s="0"/>
      <c r="O62" s="0"/>
    </row>
    <row r="63" customFormat="false" ht="15" hidden="false" customHeight="true" outlineLevel="0" collapsed="false">
      <c r="B63" s="0"/>
      <c r="C63" s="0"/>
      <c r="D63" s="0"/>
      <c r="E63" s="89" t="n">
        <f aca="false">IF(E64&gt;$F$62,0,1)</f>
        <v>1</v>
      </c>
      <c r="F63" s="89" t="n">
        <f aca="false">IF(F64&gt;$F$62,0,1)</f>
        <v>1</v>
      </c>
      <c r="G63" s="89" t="n">
        <f aca="false">IF(G64&gt;$F$62,0,1)</f>
        <v>1</v>
      </c>
      <c r="H63" s="89" t="n">
        <f aca="false">IF(H64&gt;$F$62,0,1)</f>
        <v>1</v>
      </c>
      <c r="I63" s="89" t="n">
        <f aca="false">IF(I64&gt;$F$62,0,1)</f>
        <v>0</v>
      </c>
      <c r="J63" s="89" t="n">
        <f aca="false">IF(J64&gt;$F$62,0,1)</f>
        <v>0</v>
      </c>
      <c r="K63" s="89" t="n">
        <f aca="false">IF(K64&gt;$F$62,0,1)</f>
        <v>0</v>
      </c>
      <c r="L63" s="89" t="n">
        <f aca="false">IF(L64&gt;$F$62,0,1)</f>
        <v>0</v>
      </c>
      <c r="M63" s="89" t="n">
        <f aca="false">IF(M64&gt;$F$62,0,1)</f>
        <v>0</v>
      </c>
      <c r="N63" s="89" t="n">
        <f aca="false">IF(N64&gt;$F$62,0,1)</f>
        <v>0</v>
      </c>
      <c r="O63" s="0"/>
    </row>
    <row r="64" customFormat="false" ht="18" hidden="false" customHeight="true" outlineLevel="0" collapsed="false">
      <c r="B64" s="62"/>
      <c r="C64" s="90" t="s">
        <v>222</v>
      </c>
      <c r="D64" s="91" t="s">
        <v>223</v>
      </c>
      <c r="E64" s="109" t="n">
        <v>1</v>
      </c>
      <c r="F64" s="109" t="n">
        <v>2</v>
      </c>
      <c r="G64" s="109" t="n">
        <v>3</v>
      </c>
      <c r="H64" s="109" t="n">
        <v>4</v>
      </c>
      <c r="I64" s="109" t="n">
        <v>5</v>
      </c>
      <c r="J64" s="109" t="n">
        <v>6</v>
      </c>
      <c r="K64" s="109" t="n">
        <v>7</v>
      </c>
      <c r="L64" s="109" t="n">
        <v>8</v>
      </c>
      <c r="M64" s="109" t="n">
        <v>9</v>
      </c>
      <c r="N64" s="109" t="n">
        <v>10</v>
      </c>
      <c r="O64" s="93" t="s">
        <v>203</v>
      </c>
    </row>
    <row r="65" customFormat="false" ht="15" hidden="false" customHeight="false" outlineLevel="0" collapsed="false">
      <c r="B65" s="74"/>
      <c r="C65" s="94" t="s">
        <v>224</v>
      </c>
      <c r="D65" s="100" t="s">
        <v>225</v>
      </c>
      <c r="E65" s="110" t="n">
        <f aca="false">1-SUMPRODUCT(F63:N63,F65:N65)</f>
        <v>0.5333</v>
      </c>
      <c r="F65" s="110" t="n">
        <f aca="false">ROUND(F66/$D$66,4)</f>
        <v>0.2667</v>
      </c>
      <c r="G65" s="110" t="n">
        <f aca="false">ROUND(G66/$D$66,4)</f>
        <v>0.1333</v>
      </c>
      <c r="H65" s="110" t="n">
        <f aca="false">ROUND(H66/$D$66,4)</f>
        <v>0.0667</v>
      </c>
      <c r="I65" s="110" t="n">
        <f aca="false">ROUND(I66/$D$66,4)</f>
        <v>0</v>
      </c>
      <c r="J65" s="110" t="n">
        <f aca="false">ROUND(J66/$D$66,4)</f>
        <v>0</v>
      </c>
      <c r="K65" s="110" t="n">
        <f aca="false">ROUND(K66/$D$66,4)</f>
        <v>0</v>
      </c>
      <c r="L65" s="110" t="n">
        <f aca="false">ROUND(L66/$D$66,4)</f>
        <v>0</v>
      </c>
      <c r="M65" s="110" t="n">
        <f aca="false">ROUND(M66/$D$66,4)</f>
        <v>0</v>
      </c>
      <c r="N65" s="110" t="n">
        <f aca="false">ROUND(N66/$D$66,4)</f>
        <v>0</v>
      </c>
      <c r="O65" s="98"/>
    </row>
    <row r="66" customFormat="false" ht="15" hidden="false" customHeight="false" outlineLevel="0" collapsed="false">
      <c r="B66" s="74"/>
      <c r="C66" s="94" t="s">
        <v>226</v>
      </c>
      <c r="D66" s="100" t="n">
        <f aca="false">SUMPRODUCT(E66:N66,E63:N63)</f>
        <v>1.875</v>
      </c>
      <c r="E66" s="137" t="n">
        <f aca="false">E32</f>
        <v>1</v>
      </c>
      <c r="F66" s="137" t="n">
        <f aca="false">F32</f>
        <v>0.5</v>
      </c>
      <c r="G66" s="137" t="n">
        <f aca="false">G32</f>
        <v>0.25</v>
      </c>
      <c r="H66" s="137" t="n">
        <f aca="false">H32</f>
        <v>0.125</v>
      </c>
      <c r="I66" s="137" t="n">
        <f aca="false">I32</f>
        <v>0</v>
      </c>
      <c r="J66" s="137" t="n">
        <f aca="false">J32</f>
        <v>0</v>
      </c>
      <c r="K66" s="137" t="n">
        <f aca="false">K32</f>
        <v>0</v>
      </c>
      <c r="L66" s="137" t="n">
        <f aca="false">L32</f>
        <v>0</v>
      </c>
      <c r="M66" s="137" t="n">
        <f aca="false">M32</f>
        <v>0</v>
      </c>
      <c r="N66" s="137" t="n">
        <f aca="false">N32</f>
        <v>0</v>
      </c>
      <c r="O66" s="98" t="s">
        <v>207</v>
      </c>
    </row>
    <row r="67" customFormat="false" ht="15" hidden="false" customHeight="false" outlineLevel="0" collapsed="false">
      <c r="B67" s="74"/>
      <c r="C67" s="94" t="s">
        <v>227</v>
      </c>
      <c r="D67" s="95" t="s">
        <v>228</v>
      </c>
      <c r="E67" s="104" t="str">
        <f aca="false">E33</f>
        <v>D</v>
      </c>
      <c r="F67" s="104" t="str">
        <f aca="false">F33</f>
        <v>D-1</v>
      </c>
      <c r="G67" s="104" t="str">
        <f aca="false">G33</f>
        <v>D-2</v>
      </c>
      <c r="H67" s="104" t="str">
        <f aca="false">H33</f>
        <v>D-3</v>
      </c>
      <c r="I67" s="104" t="n">
        <f aca="false">I33</f>
        <v>0</v>
      </c>
      <c r="J67" s="104" t="n">
        <f aca="false">J33</f>
        <v>0</v>
      </c>
      <c r="K67" s="104" t="n">
        <f aca="false">K33</f>
        <v>0</v>
      </c>
      <c r="L67" s="104" t="n">
        <f aca="false">L33</f>
        <v>0</v>
      </c>
      <c r="M67" s="104" t="n">
        <f aca="false">M33</f>
        <v>0</v>
      </c>
      <c r="N67" s="104" t="n">
        <f aca="false">N33</f>
        <v>0</v>
      </c>
      <c r="O67" s="98" t="s">
        <v>209</v>
      </c>
    </row>
    <row r="68" customFormat="false" ht="15" hidden="false" customHeight="false" outlineLevel="0" collapsed="false">
      <c r="B68" s="74"/>
      <c r="C68" s="94" t="s">
        <v>240</v>
      </c>
      <c r="D68" s="95" t="s">
        <v>241</v>
      </c>
      <c r="E68" s="138" t="str">
        <f aca="false">E34</f>
        <v>Gastag</v>
      </c>
      <c r="F68" s="138" t="str">
        <f aca="false">F34</f>
        <v>Gastag</v>
      </c>
      <c r="G68" s="138" t="str">
        <f aca="false">G34</f>
        <v>Gastag</v>
      </c>
      <c r="H68" s="138" t="str">
        <f aca="false">H34</f>
        <v>Gastag</v>
      </c>
      <c r="I68" s="114" t="n">
        <f aca="false">I34</f>
        <v>0</v>
      </c>
      <c r="J68" s="114" t="n">
        <f aca="false">J34</f>
        <v>0</v>
      </c>
      <c r="K68" s="114" t="n">
        <f aca="false">K34</f>
        <v>0</v>
      </c>
      <c r="L68" s="114" t="n">
        <f aca="false">L34</f>
        <v>0</v>
      </c>
      <c r="M68" s="114" t="n">
        <f aca="false">M34</f>
        <v>0</v>
      </c>
      <c r="N68" s="114" t="n">
        <f aca="false">N34</f>
        <v>0</v>
      </c>
      <c r="O68" s="98" t="s">
        <v>209</v>
      </c>
    </row>
    <row r="69" customFormat="false" ht="15" hidden="false" customHeight="false" outlineLevel="0" collapsed="false">
      <c r="B69" s="74"/>
      <c r="C69" s="94" t="s">
        <v>244</v>
      </c>
      <c r="D69" s="95" t="s">
        <v>245</v>
      </c>
      <c r="E69" s="138" t="str">
        <f aca="false">E35</f>
        <v>CET/CEST</v>
      </c>
      <c r="F69" s="138" t="str">
        <f aca="false">F35</f>
        <v>CET/CEST</v>
      </c>
      <c r="G69" s="138" t="str">
        <f aca="false">G35</f>
        <v>CET/CEST</v>
      </c>
      <c r="H69" s="138" t="str">
        <f aca="false">H35</f>
        <v>CET/CEST</v>
      </c>
      <c r="I69" s="114" t="str">
        <f aca="false">I35</f>
        <v>CET/CEST</v>
      </c>
      <c r="J69" s="114" t="str">
        <f aca="false">J35</f>
        <v>CET/CEST</v>
      </c>
      <c r="K69" s="114" t="str">
        <f aca="false">K35</f>
        <v>CET/CEST</v>
      </c>
      <c r="L69" s="114" t="str">
        <f aca="false">L35</f>
        <v>CET/CEST</v>
      </c>
      <c r="M69" s="114" t="str">
        <f aca="false">M35</f>
        <v>CET/CEST</v>
      </c>
      <c r="N69" s="114" t="str">
        <f aca="false">N35</f>
        <v>CET/CEST</v>
      </c>
      <c r="O69" s="98" t="s">
        <v>209</v>
      </c>
    </row>
    <row r="70" customFormat="false" ht="15" hidden="false" customHeight="false" outlineLevel="0" collapsed="false">
      <c r="B70" s="74"/>
      <c r="C70" s="115" t="s">
        <v>248</v>
      </c>
      <c r="D70" s="116" t="s">
        <v>249</v>
      </c>
      <c r="E70" s="139" t="s">
        <v>251</v>
      </c>
      <c r="F70" s="139" t="s">
        <v>251</v>
      </c>
      <c r="G70" s="139" t="str">
        <f aca="false">G36</f>
        <v>Temp.-IST</v>
      </c>
      <c r="H70" s="139" t="str">
        <f aca="false">H36</f>
        <v>Temp.-IST</v>
      </c>
      <c r="I70" s="139" t="n">
        <f aca="false">I36</f>
        <v>0</v>
      </c>
      <c r="J70" s="139" t="n">
        <f aca="false">J36</f>
        <v>0</v>
      </c>
      <c r="K70" s="139" t="n">
        <f aca="false">K36</f>
        <v>0</v>
      </c>
      <c r="L70" s="139" t="n">
        <f aca="false">L36</f>
        <v>0</v>
      </c>
      <c r="M70" s="139" t="n">
        <f aca="false">M36</f>
        <v>0</v>
      </c>
      <c r="N70" s="139" t="n">
        <f aca="false">N36</f>
        <v>0</v>
      </c>
      <c r="O70" s="98" t="s">
        <v>209</v>
      </c>
    </row>
    <row r="71" customFormat="false" ht="15" hidden="false" customHeight="false" outlineLevel="0" collapsed="false">
      <c r="C71" s="0"/>
      <c r="D71" s="0"/>
      <c r="E71" s="0"/>
      <c r="F71" s="0"/>
    </row>
    <row r="72" customFormat="false" ht="15.75" hidden="false" customHeight="true" outlineLevel="0" collapsed="false">
      <c r="C72" s="140" t="s">
        <v>266</v>
      </c>
      <c r="D72" s="140"/>
      <c r="E72" s="140"/>
      <c r="F72" s="140"/>
    </row>
    <row r="1048576" customFormat="false" ht="15" hidden="true" customHeight="true" outlineLevel="0" collapsed="false"/>
  </sheetData>
  <sheetProtection sheet="true" objects="true" scenarios="true"/>
  <mergeCells count="4">
    <mergeCell ref="C13:E13"/>
    <mergeCell ref="C14:D14"/>
    <mergeCell ref="C15:D15"/>
    <mergeCell ref="C72:F72"/>
  </mergeCells>
  <conditionalFormatting sqref="E22:N25">
    <cfRule type="expression" priority="2" aboveAverage="0" equalAverage="0" bottom="0" percent="0" rank="0" text="" dxfId="0">
      <formula>IF(E$20&lt;=$F$18,1,0)</formula>
    </cfRule>
  </conditionalFormatting>
  <conditionalFormatting sqref="E32:N36">
    <cfRule type="expression" priority="3" aboveAverage="0" equalAverage="0" bottom="0" percent="0" rank="0" text="" dxfId="1">
      <formula>IF(E$30&lt;=$F$28,1,0)</formula>
    </cfRule>
  </conditionalFormatting>
  <conditionalFormatting sqref="E26:F26">
    <cfRule type="expression" priority="4" aboveAverage="0" equalAverage="0" bottom="0" percent="0" rank="0" text="" dxfId="2">
      <formula>IF(E$20&lt;=$F$18,1,0)</formula>
    </cfRule>
  </conditionalFormatting>
  <conditionalFormatting sqref="E26:N26">
    <cfRule type="expression" priority="5" aboveAverage="0" equalAverage="0" bottom="0" percent="0" rank="0" text="" dxfId="3">
      <formula>IF(E$20&lt;=$F$18,1,0)</formula>
    </cfRule>
  </conditionalFormatting>
  <conditionalFormatting sqref="E56:N59">
    <cfRule type="expression" priority="6" aboveAverage="0" equalAverage="0" bottom="0" percent="0" rank="0" text="" dxfId="4">
      <formula>IF(E$54&lt;=$F$52,1,0)</formula>
    </cfRule>
  </conditionalFormatting>
  <conditionalFormatting sqref="E60:N60">
    <cfRule type="expression" priority="7" aboveAverage="0" equalAverage="0" bottom="0" percent="0" rank="0" text="" dxfId="5">
      <formula>IF(E$54&lt;=$F$52,1,0)</formula>
    </cfRule>
  </conditionalFormatting>
  <conditionalFormatting sqref="E66:N68">
    <cfRule type="expression" priority="8" aboveAverage="0" equalAverage="0" bottom="0" percent="0" rank="0" text="" dxfId="6">
      <formula>IF(E$64&lt;=$F$62,1,0)</formula>
    </cfRule>
  </conditionalFormatting>
  <conditionalFormatting sqref="E65:N68;E70:N70">
    <cfRule type="expression" priority="9" aboveAverage="0" equalAverage="0" bottom="0" percent="0" rank="0" text="" dxfId="7">
      <formula>IF(E$64&gt;$F$62,1,0)</formula>
    </cfRule>
  </conditionalFormatting>
  <conditionalFormatting sqref="E56:N60">
    <cfRule type="expression" priority="10" aboveAverage="0" equalAverage="0" bottom="0" percent="0" rank="0" text="" dxfId="8">
      <formula>IF(E$54&gt;$F$52,1,0)</formula>
    </cfRule>
  </conditionalFormatting>
  <conditionalFormatting sqref="E21:N26">
    <cfRule type="expression" priority="11" aboveAverage="0" equalAverage="0" bottom="0" percent="0" rank="0" text="" dxfId="9">
      <formula>IF(E$20&gt;$F$18,1,0)</formula>
    </cfRule>
  </conditionalFormatting>
  <conditionalFormatting sqref="E32:N36">
    <cfRule type="expression" priority="12" aboveAverage="0" equalAverage="0" bottom="0" percent="0" rank="0" text="" dxfId="10">
      <formula>IF(E$30&gt;$F$28,1,0)</formula>
    </cfRule>
  </conditionalFormatting>
  <conditionalFormatting sqref="H11;H8:H9">
    <cfRule type="expression" priority="13" aboveAverage="0" equalAverage="0" bottom="0" percent="0" rank="0" text="" dxfId="11">
      <formula>IF($F$9=1,1,0)</formula>
    </cfRule>
  </conditionalFormatting>
  <conditionalFormatting sqref="E55:N55">
    <cfRule type="expression" priority="14" aboveAverage="0" equalAverage="0" bottom="0" percent="0" rank="0" text="" dxfId="12">
      <formula>IF(E$54&gt;$F$52,1,0)</formula>
    </cfRule>
  </conditionalFormatting>
  <conditionalFormatting sqref="E31:N31">
    <cfRule type="expression" priority="15" aboveAverage="0" equalAverage="0" bottom="0" percent="0" rank="0" text="" dxfId="13">
      <formula>IF(E$30&gt;$F$28,1,0)</formula>
    </cfRule>
  </conditionalFormatting>
  <conditionalFormatting sqref="E70:N70">
    <cfRule type="expression" priority="16" aboveAverage="0" equalAverage="0" bottom="0" percent="0" rank="0" text="" dxfId="14">
      <formula>IF(E$64&lt;=$F$62,1,0)</formula>
    </cfRule>
  </conditionalFormatting>
  <conditionalFormatting sqref="H10">
    <cfRule type="expression" priority="17" aboveAverage="0" equalAverage="0" bottom="0" percent="0" rank="0" text="" dxfId="15">
      <formula>IF($F$9=1,1,0)</formula>
    </cfRule>
  </conditionalFormatting>
  <conditionalFormatting sqref="E69:N69">
    <cfRule type="expression" priority="18" aboveAverage="0" equalAverage="0" bottom="0" percent="0" rank="0" text="" dxfId="16">
      <formula>IF(E$64&lt;=$F$62,1,0)</formula>
    </cfRule>
  </conditionalFormatting>
  <conditionalFormatting sqref="E69:N69">
    <cfRule type="expression" priority="19" aboveAverage="0" equalAverage="0" bottom="0" percent="0" rank="0" text="" dxfId="17">
      <formula>IF(E$64&gt;$F$62,1,0)</formula>
    </cfRule>
  </conditionalFormatting>
  <dataValidations count="13">
    <dataValidation allowBlank="true" operator="between" showDropDown="false" showErrorMessage="true" showInputMessage="true" sqref="E35:N35 E69:N69" type="list">
      <formula1>$R$35:$S$35</formula1>
      <formula2>0</formula2>
    </dataValidation>
    <dataValidation allowBlank="true" operator="between" showDropDown="false" showErrorMessage="true" showInputMessage="true" sqref="G14:G15" type="list">
      <formula1>$R$14:$AC$14</formula1>
      <formula2>0</formula2>
    </dataValidation>
    <dataValidation allowBlank="true" operator="between" showDropDown="false" showErrorMessage="true" showInputMessage="true" sqref="F14:F15" type="list">
      <formula1>$R$15:$AV$15</formula1>
      <formula2>0</formula2>
    </dataValidation>
    <dataValidation allowBlank="true" operator="between" showDropDown="false" showErrorMessage="true" showInputMessage="true" sqref="F62" type="list">
      <formula1>$E$64:$N$64</formula1>
      <formula2>0</formula2>
    </dataValidation>
    <dataValidation allowBlank="true" operator="between" showDropDown="false" showErrorMessage="true" showInputMessage="true" sqref="F28" type="list">
      <formula1>$E$30:$N$30</formula1>
      <formula2>0</formula2>
    </dataValidation>
    <dataValidation allowBlank="true" operator="between" showDropDown="false" showErrorMessage="true" showInputMessage="true" sqref="F18" type="list">
      <formula1>$E$20:$N$20</formula1>
      <formula2>0</formula2>
    </dataValidation>
    <dataValidation allowBlank="true" operator="between" showDropDown="false" showErrorMessage="true" showInputMessage="true" sqref="F52" type="list">
      <formula1>$E$54:$N$54</formula1>
      <formula2>0</formula2>
    </dataValidation>
    <dataValidation allowBlank="true" operator="between" showDropDown="false" showErrorMessage="true" showInputMessage="true" sqref="E23:N23 E57:N57" type="list">
      <formula1>$R$23:$T$23</formula1>
      <formula2>0</formula2>
    </dataValidation>
    <dataValidation allowBlank="true" operator="between" showDropDown="false" showErrorMessage="true" showInputMessage="true" sqref="E34:N34 E68:N68" type="list">
      <formula1>$R$34:$S$34</formula1>
      <formula2>0</formula2>
    </dataValidation>
    <dataValidation allowBlank="true" error="Werte zwischen 0 - 240h" errorTitle="Prognosezeitraum" operator="between" showDropDown="false" showErrorMessage="true" showInputMessage="true" sqref="E33:N33 E67:N67" type="list">
      <formula1>$R$33:$AB$33</formula1>
      <formula2>0</formula2>
    </dataValidation>
    <dataValidation allowBlank="true" operator="between" showDropDown="false" showErrorMessage="true" showInputMessage="true" sqref="E26:N26 E60:N60" type="list">
      <formula1>$R$26:$S$26</formula1>
      <formula2>0</formula2>
    </dataValidation>
    <dataValidation allowBlank="true" operator="between" showDropDown="false" showErrorMessage="true" showInputMessage="true" sqref="E36:N36 E70:N70" type="list">
      <formula1>$R$36:$S$36</formula1>
      <formula2>0</formula2>
    </dataValidation>
    <dataValidation allowBlank="true" operator="between" showDropDown="false" showErrorMessage="true" showInputMessage="true" sqref="F9" type="whole">
      <formula1>1</formula1>
      <formula2>20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25" activeCellId="0" sqref="D25"/>
    </sheetView>
  </sheetViews>
  <sheetFormatPr defaultRowHeight="15"/>
  <cols>
    <col collapsed="false" hidden="false" max="1" min="1" style="61" width="2.85204081632653"/>
    <col collapsed="false" hidden="false" max="2" min="2" style="61" width="7.96428571428571"/>
    <col collapsed="false" hidden="false" max="3" min="3" style="61" width="37.2142857142857"/>
    <col collapsed="false" hidden="false" max="4" min="4" style="61" width="10.6989795918367"/>
    <col collapsed="false" hidden="false" max="6" min="5" style="61" width="11.2959183673469"/>
    <col collapsed="false" hidden="false" max="7" min="7" style="0" width="10.4642857142857"/>
    <col collapsed="false" hidden="false" max="8" min="8" style="61" width="12.5969387755102"/>
    <col collapsed="false" hidden="false" max="9" min="9" style="61" width="15.219387755102"/>
    <col collapsed="false" hidden="false" max="11" min="10" style="61" width="12.5969387755102"/>
    <col collapsed="false" hidden="false" max="12" min="12" style="61" width="11.2959183673469"/>
    <col collapsed="false" hidden="false" max="16" min="13" style="61" width="12.5969387755102"/>
    <col collapsed="false" hidden="false" max="17" min="17" style="61" width="14.030612244898"/>
    <col collapsed="false" hidden="false" max="24" min="18" style="61" width="11.2959183673469"/>
    <col collapsed="false" hidden="false" max="25" min="25" style="61" width="19.9795918367347"/>
    <col collapsed="false" hidden="false" max="26" min="26" style="61" width="11.2959183673469"/>
    <col collapsed="false" hidden="true" max="1025" min="27" style="61" width="0"/>
  </cols>
  <sheetData>
    <row r="1" customFormat="false" ht="75" hidden="false" customHeight="true" outlineLevel="0" collapsed="false">
      <c r="A1" s="0"/>
      <c r="B1" s="0"/>
      <c r="C1" s="0"/>
      <c r="D1" s="0"/>
      <c r="E1" s="0"/>
      <c r="F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3.25" hidden="false" customHeight="false" outlineLevel="0" collapsed="false">
      <c r="A2" s="0"/>
      <c r="B2" s="141" t="s">
        <v>269</v>
      </c>
      <c r="C2" s="0"/>
      <c r="D2" s="0"/>
      <c r="E2" s="0"/>
      <c r="F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0"/>
      <c r="B3" s="62" t="s">
        <v>270</v>
      </c>
      <c r="C3" s="62"/>
      <c r="D3" s="62"/>
      <c r="E3" s="62"/>
      <c r="F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0"/>
      <c r="B4" s="62"/>
      <c r="C4" s="62"/>
      <c r="D4" s="62"/>
      <c r="E4" s="62"/>
      <c r="F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0"/>
      <c r="B5" s="62"/>
      <c r="C5" s="142" t="s">
        <v>271</v>
      </c>
      <c r="D5" s="143" t="str">
        <f aca="false">Netzbetreiber!$D$9</f>
        <v>Versorgungsbetriebe Kronshagen GmbH</v>
      </c>
      <c r="E5" s="62"/>
      <c r="F5" s="0"/>
      <c r="H5" s="0"/>
      <c r="I5" s="0"/>
      <c r="J5" s="68" t="s">
        <v>162</v>
      </c>
      <c r="K5" s="144" t="s">
        <v>272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0"/>
      <c r="B6" s="62"/>
      <c r="C6" s="142" t="s">
        <v>273</v>
      </c>
      <c r="D6" s="143" t="str">
        <f aca="false">Netzbetreiber!$D$28</f>
        <v>Versorgungsbetriebe Kronshagen GmbH</v>
      </c>
      <c r="E6" s="62"/>
      <c r="F6" s="62"/>
      <c r="H6" s="0"/>
      <c r="I6" s="0"/>
      <c r="J6" s="0"/>
      <c r="K6" s="144" t="s">
        <v>274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0"/>
      <c r="B7" s="62"/>
      <c r="C7" s="142" t="s">
        <v>76</v>
      </c>
      <c r="D7" s="143" t="str">
        <f aca="false">Netzbetreiber!$D$11</f>
        <v>9870085500007</v>
      </c>
      <c r="E7" s="62"/>
      <c r="F7" s="62"/>
      <c r="H7" s="0"/>
      <c r="I7" s="0"/>
      <c r="J7" s="0"/>
      <c r="K7" s="0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0"/>
      <c r="B8" s="62"/>
      <c r="C8" s="142" t="s">
        <v>77</v>
      </c>
      <c r="D8" s="145" t="n">
        <f aca="false">Netzbetreiber!$D$6</f>
        <v>42278</v>
      </c>
      <c r="E8" s="62"/>
      <c r="F8" s="62"/>
      <c r="H8" s="61" t="s">
        <v>132</v>
      </c>
      <c r="I8" s="0"/>
      <c r="J8" s="146" t="n">
        <f aca="false">COUNTA(D12:D100)</f>
        <v>14</v>
      </c>
      <c r="K8" s="0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0"/>
      <c r="B9" s="62"/>
      <c r="C9" s="62"/>
      <c r="D9" s="62"/>
      <c r="E9" s="62"/>
      <c r="F9" s="147" t="n">
        <v>2</v>
      </c>
      <c r="H9" s="147" t="n">
        <v>4</v>
      </c>
      <c r="I9" s="147" t="n">
        <v>5</v>
      </c>
      <c r="J9" s="147" t="n">
        <v>6</v>
      </c>
      <c r="K9" s="147" t="n">
        <v>7</v>
      </c>
      <c r="L9" s="147" t="n">
        <v>8</v>
      </c>
      <c r="M9" s="147" t="n">
        <v>9</v>
      </c>
      <c r="N9" s="147" t="n">
        <v>10</v>
      </c>
      <c r="O9" s="147" t="n">
        <v>11</v>
      </c>
      <c r="P9" s="147" t="n">
        <v>12</v>
      </c>
      <c r="Q9" s="147" t="n">
        <v>8</v>
      </c>
      <c r="R9" s="147" t="n">
        <v>3</v>
      </c>
      <c r="S9" s="147" t="n">
        <v>4</v>
      </c>
      <c r="T9" s="147" t="n">
        <v>5</v>
      </c>
      <c r="U9" s="147" t="n">
        <v>6</v>
      </c>
      <c r="V9" s="147" t="n">
        <v>7</v>
      </c>
      <c r="W9" s="147" t="n">
        <v>8</v>
      </c>
      <c r="X9" s="147" t="n">
        <v>9</v>
      </c>
      <c r="Y9" s="147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5.75" hidden="false" customHeight="false" outlineLevel="0" collapsed="false">
      <c r="A10" s="0"/>
      <c r="B10" s="148" t="s">
        <v>275</v>
      </c>
      <c r="C10" s="149" t="s">
        <v>276</v>
      </c>
      <c r="D10" s="148" t="s">
        <v>277</v>
      </c>
      <c r="E10" s="150" t="s">
        <v>278</v>
      </c>
      <c r="F10" s="149" t="s">
        <v>279</v>
      </c>
      <c r="H10" s="151" t="s">
        <v>280</v>
      </c>
      <c r="I10" s="151" t="s">
        <v>281</v>
      </c>
      <c r="J10" s="151" t="s">
        <v>282</v>
      </c>
      <c r="K10" s="152" t="s">
        <v>229</v>
      </c>
      <c r="L10" s="153" t="s">
        <v>283</v>
      </c>
      <c r="M10" s="154" t="s">
        <v>284</v>
      </c>
      <c r="N10" s="155" t="s">
        <v>285</v>
      </c>
      <c r="O10" s="155" t="s">
        <v>286</v>
      </c>
      <c r="P10" s="156" t="s">
        <v>287</v>
      </c>
      <c r="Q10" s="157" t="s">
        <v>288</v>
      </c>
      <c r="R10" s="158" t="s">
        <v>289</v>
      </c>
      <c r="S10" s="159" t="s">
        <v>290</v>
      </c>
      <c r="T10" s="159" t="s">
        <v>291</v>
      </c>
      <c r="U10" s="159" t="s">
        <v>292</v>
      </c>
      <c r="V10" s="159" t="s">
        <v>293</v>
      </c>
      <c r="W10" s="159" t="s">
        <v>294</v>
      </c>
      <c r="X10" s="160" t="s">
        <v>295</v>
      </c>
      <c r="Y10" s="161" t="s">
        <v>296</v>
      </c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false" outlineLevel="0" collapsed="false">
      <c r="A11" s="0"/>
      <c r="B11" s="162" t="s">
        <v>297</v>
      </c>
      <c r="C11" s="163" t="s">
        <v>298</v>
      </c>
      <c r="D11" s="164" t="s">
        <v>299</v>
      </c>
      <c r="E11" s="165" t="s">
        <v>300</v>
      </c>
      <c r="F11" s="166" t="str">
        <f aca="false">VLOOKUP($E11,'BDEW-Standard'!$B$3:$M$158,F$9,0)</f>
        <v>BD2</v>
      </c>
      <c r="H11" s="167" t="n">
        <f aca="false">ROUND(VLOOKUP($E11,'BDEW-Standard'!$B$3:$M$158,H$9,0),7)</f>
        <v>2.1095878</v>
      </c>
      <c r="I11" s="167" t="n">
        <f aca="false">ROUND(VLOOKUP($E11,'BDEW-Standard'!$B$3:$M$158,I$9,0),7)</f>
        <v>-35.8444508</v>
      </c>
      <c r="J11" s="167" t="n">
        <f aca="false">ROUND(VLOOKUP($E11,'BDEW-Standard'!$B$3:$M$158,J$9,0),7)</f>
        <v>5.2154672</v>
      </c>
      <c r="K11" s="167" t="n">
        <f aca="false">ROUND(VLOOKUP($E11,'BDEW-Standard'!$B$3:$M$158,K$9,0),7)</f>
        <v>0.2854583</v>
      </c>
      <c r="L11" s="168" t="n">
        <f aca="false">ROUND(VLOOKUP($E11,'BDEW-Standard'!$B$3:$M$158,L$9,0),1)</f>
        <v>40</v>
      </c>
      <c r="M11" s="167" t="n">
        <f aca="false">ROUND(VLOOKUP($E11,'BDEW-Standard'!$B$3:$M$158,M$9,0),7)</f>
        <v>0</v>
      </c>
      <c r="N11" s="167" t="n">
        <f aca="false">ROUND(VLOOKUP($E11,'BDEW-Standard'!$B$3:$M$158,N$9,0),7)</f>
        <v>0</v>
      </c>
      <c r="O11" s="167" t="n">
        <f aca="false">ROUND(VLOOKUP($E11,'BDEW-Standard'!$B$3:$M$158,O$9,0),7)</f>
        <v>0</v>
      </c>
      <c r="P11" s="167" t="n">
        <f aca="false">ROUND(VLOOKUP($E11,'BDEW-Standard'!$B$3:$M$158,P$9,0),7)</f>
        <v>0</v>
      </c>
      <c r="Q11" s="169" t="n">
        <f aca="false">($H11/(1+($I11/($Q$9-$L11))^$J11)+$K11)+MAX($M11*$Q$9+$N11,$O11*$Q$9+$P11)</f>
        <v>1.03698348920017</v>
      </c>
      <c r="R11" s="170" t="n">
        <f aca="false">ROUND(VLOOKUP(MID($E11,4,3),'Wochentag F(WT)'!$B$7:$J$22,R$9,0),4)</f>
        <v>1.1052</v>
      </c>
      <c r="S11" s="170" t="n">
        <f aca="false">ROUND(VLOOKUP(MID($E11,4,3),'Wochentag F(WT)'!$B$7:$J$22,S$9,0),4)</f>
        <v>1.0857</v>
      </c>
      <c r="T11" s="170" t="n">
        <f aca="false">ROUND(VLOOKUP(MID($E11,4,3),'Wochentag F(WT)'!$B$7:$J$22,T$9,0),4)</f>
        <v>1.0378</v>
      </c>
      <c r="U11" s="170" t="n">
        <f aca="false">ROUND(VLOOKUP(MID($E11,4,3),'Wochentag F(WT)'!$B$7:$J$22,U$9,0),4)</f>
        <v>1.0622</v>
      </c>
      <c r="V11" s="170" t="n">
        <f aca="false">ROUND(VLOOKUP(MID($E11,4,3),'Wochentag F(WT)'!$B$7:$J$22,V$9,0),4)</f>
        <v>1.0266</v>
      </c>
      <c r="W11" s="170" t="n">
        <f aca="false">ROUND(VLOOKUP(MID($E11,4,3),'Wochentag F(WT)'!$B$7:$J$22,W$9,0),4)</f>
        <v>0.7629</v>
      </c>
      <c r="X11" s="171" t="n">
        <f aca="false">7-SUM(R11:W11)</f>
        <v>0.9196</v>
      </c>
      <c r="Y11" s="172" t="n">
        <v>365.123</v>
      </c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false" outlineLevel="0" collapsed="false">
      <c r="A12" s="0"/>
      <c r="B12" s="173" t="n">
        <v>1</v>
      </c>
      <c r="C12" s="174" t="str">
        <f aca="false">$D$6</f>
        <v>Versorgungsbetriebe Kronshagen GmbH</v>
      </c>
      <c r="D12" s="175" t="s">
        <v>299</v>
      </c>
      <c r="E12" s="176" t="s">
        <v>301</v>
      </c>
      <c r="F12" s="177" t="str">
        <f aca="false">VLOOKUP($E12,'BDEW-Standard'!$B$3:$M$158,F$9,0)</f>
        <v>L14</v>
      </c>
      <c r="H12" s="178" t="n">
        <f aca="false">ROUND(VLOOKUP($E12,'BDEW-Standard'!$B$3:$M$158,H$9,0),7)</f>
        <v>3.1764404</v>
      </c>
      <c r="I12" s="178" t="n">
        <f aca="false">ROUND(VLOOKUP($E12,'BDEW-Standard'!$B$3:$M$158,I$9,0),7)</f>
        <v>-37.4105832</v>
      </c>
      <c r="J12" s="178" t="n">
        <f aca="false">ROUND(VLOOKUP($E12,'BDEW-Standard'!$B$3:$M$158,J$9,0),7)</f>
        <v>6.1622336</v>
      </c>
      <c r="K12" s="178" t="n">
        <f aca="false">ROUND(VLOOKUP($E12,'BDEW-Standard'!$B$3:$M$158,K$9,0),7)</f>
        <v>0.0845734</v>
      </c>
      <c r="L12" s="179" t="n">
        <f aca="false">ROUND(VLOOKUP($E12,'BDEW-Standard'!$B$3:$M$158,L$9,0),1)</f>
        <v>40</v>
      </c>
      <c r="M12" s="178" t="n">
        <f aca="false">ROUND(VLOOKUP($E12,'BDEW-Standard'!$B$3:$M$158,M$9,0),7)</f>
        <v>0</v>
      </c>
      <c r="N12" s="178" t="n">
        <f aca="false">ROUND(VLOOKUP($E12,'BDEW-Standard'!$B$3:$M$158,N$9,0),7)</f>
        <v>0</v>
      </c>
      <c r="O12" s="178" t="n">
        <f aca="false">ROUND(VLOOKUP($E12,'BDEW-Standard'!$B$3:$M$158,O$9,0),7)</f>
        <v>0</v>
      </c>
      <c r="P12" s="178" t="n">
        <f aca="false">ROUND(VLOOKUP($E12,'BDEW-Standard'!$B$3:$M$158,P$9,0),7)</f>
        <v>0</v>
      </c>
      <c r="Q12" s="180" t="n">
        <f aca="false">($H12/(1+($I12/($Q$9-$L12))^$J12)+$K12)+MAX($M12*$Q$9+$N12,$O12*$Q$9+$P12)</f>
        <v>0.962376032880626</v>
      </c>
      <c r="R12" s="181" t="n">
        <f aca="false">ROUND(VLOOKUP(MID($E12,4,3),'Wochentag F(WT)'!$B$7:$J$22,R$9,0),4)</f>
        <v>1</v>
      </c>
      <c r="S12" s="181" t="n">
        <f aca="false">ROUND(VLOOKUP(MID($E12,4,3),'Wochentag F(WT)'!$B$7:$J$22,S$9,0),4)</f>
        <v>1</v>
      </c>
      <c r="T12" s="181" t="n">
        <f aca="false">ROUND(VLOOKUP(MID($E12,4,3),'Wochentag F(WT)'!$B$7:$J$22,T$9,0),4)</f>
        <v>1</v>
      </c>
      <c r="U12" s="181" t="n">
        <f aca="false">ROUND(VLOOKUP(MID($E12,4,3),'Wochentag F(WT)'!$B$7:$J$22,U$9,0),4)</f>
        <v>1</v>
      </c>
      <c r="V12" s="181" t="n">
        <f aca="false">ROUND(VLOOKUP(MID($E12,4,3),'Wochentag F(WT)'!$B$7:$J$22,V$9,0),4)</f>
        <v>1</v>
      </c>
      <c r="W12" s="181" t="n">
        <f aca="false">ROUND(VLOOKUP(MID($E12,4,3),'Wochentag F(WT)'!$B$7:$J$22,W$9,0),4)</f>
        <v>1</v>
      </c>
      <c r="X12" s="182" t="n">
        <f aca="false">7-SUM(R12:W12)</f>
        <v>1</v>
      </c>
      <c r="Y12" s="183"/>
      <c r="Z12" s="184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85" customFormat="true" ht="15" hidden="false" customHeight="false" outlineLevel="0" collapsed="false">
      <c r="B13" s="186" t="n">
        <v>2</v>
      </c>
      <c r="C13" s="187" t="str">
        <f aca="false">$D$6</f>
        <v>Versorgungsbetriebe Kronshagen GmbH</v>
      </c>
      <c r="D13" s="175" t="s">
        <v>299</v>
      </c>
      <c r="E13" s="176" t="s">
        <v>302</v>
      </c>
      <c r="F13" s="177" t="str">
        <f aca="false">VLOOKUP($E13,'BDEW-Standard'!$B$3:$M$158,F$9,0)</f>
        <v>L24</v>
      </c>
      <c r="H13" s="178" t="n">
        <f aca="false">ROUND(VLOOKUP($E13,'BDEW-Standard'!$B$3:$M$158,H$9,0),7)</f>
        <v>2.507817</v>
      </c>
      <c r="I13" s="178" t="n">
        <f aca="false">ROUND(VLOOKUP($E13,'BDEW-Standard'!$B$3:$M$158,I$9,0),7)</f>
        <v>-35.0367363</v>
      </c>
      <c r="J13" s="178" t="n">
        <f aca="false">ROUND(VLOOKUP($E13,'BDEW-Standard'!$B$3:$M$158,J$9,0),7)</f>
        <v>6.2430159</v>
      </c>
      <c r="K13" s="178" t="n">
        <f aca="false">ROUND(VLOOKUP($E13,'BDEW-Standard'!$B$3:$M$158,K$9,0),7)</f>
        <v>0.1141781</v>
      </c>
      <c r="L13" s="179" t="n">
        <f aca="false">ROUND(VLOOKUP($E13,'BDEW-Standard'!$B$3:$M$158,L$9,0),1)</f>
        <v>40</v>
      </c>
      <c r="M13" s="178" t="n">
        <f aca="false">ROUND(VLOOKUP($E13,'BDEW-Standard'!$B$3:$M$158,M$9,0),7)</f>
        <v>0</v>
      </c>
      <c r="N13" s="178" t="n">
        <f aca="false">ROUND(VLOOKUP($E13,'BDEW-Standard'!$B$3:$M$158,N$9,0),7)</f>
        <v>0</v>
      </c>
      <c r="O13" s="178" t="n">
        <f aca="false">ROUND(VLOOKUP($E13,'BDEW-Standard'!$B$3:$M$158,O$9,0),7)</f>
        <v>0</v>
      </c>
      <c r="P13" s="178" t="n">
        <f aca="false">ROUND(VLOOKUP($E13,'BDEW-Standard'!$B$3:$M$158,P$9,0),7)</f>
        <v>0</v>
      </c>
      <c r="Q13" s="180" t="n">
        <f aca="false">($H13/(1+($I13/($Q$9-$L13))^$J13)+$K13)+MAX($M13*$Q$9+$N13,$O13*$Q$9+$P13)</f>
        <v>1.02241023264425</v>
      </c>
      <c r="R13" s="181" t="n">
        <f aca="false">ROUND(VLOOKUP(MID($E13,4,3),'Wochentag F(WT)'!$B$7:$J$22,R$9,0),4)</f>
        <v>1</v>
      </c>
      <c r="S13" s="181" t="n">
        <f aca="false">ROUND(VLOOKUP(MID($E13,4,3),'Wochentag F(WT)'!$B$7:$J$22,S$9,0),4)</f>
        <v>1</v>
      </c>
      <c r="T13" s="181" t="n">
        <f aca="false">ROUND(VLOOKUP(MID($E13,4,3),'Wochentag F(WT)'!$B$7:$J$22,T$9,0),4)</f>
        <v>1</v>
      </c>
      <c r="U13" s="181" t="n">
        <f aca="false">ROUND(VLOOKUP(MID($E13,4,3),'Wochentag F(WT)'!$B$7:$J$22,U$9,0),4)</f>
        <v>1</v>
      </c>
      <c r="V13" s="181" t="n">
        <f aca="false">ROUND(VLOOKUP(MID($E13,4,3),'Wochentag F(WT)'!$B$7:$J$22,V$9,0),4)</f>
        <v>1</v>
      </c>
      <c r="W13" s="181" t="n">
        <f aca="false">ROUND(VLOOKUP(MID($E13,4,3),'Wochentag F(WT)'!$B$7:$J$22,W$9,0),4)</f>
        <v>1</v>
      </c>
      <c r="X13" s="182" t="n">
        <f aca="false">7-SUM(R13:W13)</f>
        <v>1</v>
      </c>
      <c r="Y13" s="183"/>
      <c r="Z13" s="184"/>
    </row>
    <row r="14" s="185" customFormat="true" ht="15" hidden="false" customHeight="false" outlineLevel="0" collapsed="false">
      <c r="B14" s="186" t="n">
        <v>3</v>
      </c>
      <c r="C14" s="187" t="str">
        <f aca="false">$D$6</f>
        <v>Versorgungsbetriebe Kronshagen GmbH</v>
      </c>
      <c r="D14" s="175" t="s">
        <v>299</v>
      </c>
      <c r="E14" s="176" t="s">
        <v>303</v>
      </c>
      <c r="F14" s="177" t="str">
        <f aca="false">VLOOKUP($E14,'BDEW-Standard'!$B$3:$M$158,F$9,0)</f>
        <v>BA4</v>
      </c>
      <c r="H14" s="178" t="n">
        <f aca="false">ROUND(VLOOKUP($E14,'BDEW-Standard'!$B$3:$M$158,H$9,0),7)</f>
        <v>0.9315889</v>
      </c>
      <c r="I14" s="178" t="n">
        <f aca="false">ROUND(VLOOKUP($E14,'BDEW-Standard'!$B$3:$M$158,I$9,0),7)</f>
        <v>-33.35</v>
      </c>
      <c r="J14" s="178" t="n">
        <f aca="false">ROUND(VLOOKUP($E14,'BDEW-Standard'!$B$3:$M$158,J$9,0),7)</f>
        <v>5.7212303</v>
      </c>
      <c r="K14" s="178" t="n">
        <f aca="false">ROUND(VLOOKUP($E14,'BDEW-Standard'!$B$3:$M$158,K$9,0),7)</f>
        <v>0.6656494</v>
      </c>
      <c r="L14" s="179" t="n">
        <f aca="false">ROUND(VLOOKUP($E14,'BDEW-Standard'!$B$3:$M$158,L$9,0),1)</f>
        <v>40</v>
      </c>
      <c r="M14" s="178" t="n">
        <f aca="false">ROUND(VLOOKUP($E14,'BDEW-Standard'!$B$3:$M$158,M$9,0),7)</f>
        <v>0</v>
      </c>
      <c r="N14" s="178" t="n">
        <f aca="false">ROUND(VLOOKUP($E14,'BDEW-Standard'!$B$3:$M$158,N$9,0),7)</f>
        <v>0</v>
      </c>
      <c r="O14" s="178" t="n">
        <f aca="false">ROUND(VLOOKUP($E14,'BDEW-Standard'!$B$3:$M$158,O$9,0),7)</f>
        <v>0</v>
      </c>
      <c r="P14" s="178" t="n">
        <f aca="false">ROUND(VLOOKUP($E14,'BDEW-Standard'!$B$3:$M$158,P$9,0),7)</f>
        <v>0</v>
      </c>
      <c r="Q14" s="180" t="n">
        <f aca="false">($H14/(1+($I14/($Q$9-$L14))^$J14)+$K14)+MAX($M14*$Q$9+$N14,$O14*$Q$9+$P14)</f>
        <v>1.07663918505385</v>
      </c>
      <c r="R14" s="181" t="n">
        <f aca="false">ROUND(VLOOKUP(MID($E14,4,3),'Wochentag F(WT)'!$B$7:$J$22,R$9,0),4)</f>
        <v>1.0848</v>
      </c>
      <c r="S14" s="181" t="n">
        <f aca="false">ROUND(VLOOKUP(MID($E14,4,3),'Wochentag F(WT)'!$B$7:$J$22,S$9,0),4)</f>
        <v>1.1211</v>
      </c>
      <c r="T14" s="181" t="n">
        <f aca="false">ROUND(VLOOKUP(MID($E14,4,3),'Wochentag F(WT)'!$B$7:$J$22,T$9,0),4)</f>
        <v>1.0769</v>
      </c>
      <c r="U14" s="181" t="n">
        <f aca="false">ROUND(VLOOKUP(MID($E14,4,3),'Wochentag F(WT)'!$B$7:$J$22,U$9,0),4)</f>
        <v>1.1353</v>
      </c>
      <c r="V14" s="181" t="n">
        <f aca="false">ROUND(VLOOKUP(MID($E14,4,3),'Wochentag F(WT)'!$B$7:$J$22,V$9,0),4)</f>
        <v>1.1402</v>
      </c>
      <c r="W14" s="181" t="n">
        <f aca="false">ROUND(VLOOKUP(MID($E14,4,3),'Wochentag F(WT)'!$B$7:$J$22,W$9,0),4)</f>
        <v>0.4852</v>
      </c>
      <c r="X14" s="182" t="n">
        <f aca="false">7-SUM(R14:W14)</f>
        <v>0.9565</v>
      </c>
      <c r="Y14" s="183"/>
      <c r="Z14" s="184"/>
    </row>
    <row r="15" s="185" customFormat="true" ht="15" hidden="false" customHeight="false" outlineLevel="0" collapsed="false">
      <c r="B15" s="186" t="n">
        <v>4</v>
      </c>
      <c r="C15" s="187" t="str">
        <f aca="false">$D$6</f>
        <v>Versorgungsbetriebe Kronshagen GmbH</v>
      </c>
      <c r="D15" s="175" t="s">
        <v>299</v>
      </c>
      <c r="E15" s="176" t="s">
        <v>304</v>
      </c>
      <c r="F15" s="177" t="str">
        <f aca="false">VLOOKUP($E15,'BDEW-Standard'!$B$3:$M$158,F$9,0)</f>
        <v>KO4</v>
      </c>
      <c r="H15" s="178" t="n">
        <f aca="false">ROUND(VLOOKUP($E15,'BDEW-Standard'!$B$3:$M$158,H$9,0),7)</f>
        <v>3.4428943</v>
      </c>
      <c r="I15" s="178" t="n">
        <f aca="false">ROUND(VLOOKUP($E15,'BDEW-Standard'!$B$3:$M$158,I$9,0),7)</f>
        <v>-36.6590504</v>
      </c>
      <c r="J15" s="178" t="n">
        <f aca="false">ROUND(VLOOKUP($E15,'BDEW-Standard'!$B$3:$M$158,J$9,0),7)</f>
        <v>7.6083226</v>
      </c>
      <c r="K15" s="178" t="n">
        <f aca="false">ROUND(VLOOKUP($E15,'BDEW-Standard'!$B$3:$M$158,K$9,0),7)</f>
        <v>0.074685</v>
      </c>
      <c r="L15" s="179" t="n">
        <f aca="false">ROUND(VLOOKUP($E15,'BDEW-Standard'!$B$3:$M$158,L$9,0),1)</f>
        <v>40</v>
      </c>
      <c r="M15" s="178" t="n">
        <f aca="false">ROUND(VLOOKUP($E15,'BDEW-Standard'!$B$3:$M$158,M$9,0),7)</f>
        <v>0</v>
      </c>
      <c r="N15" s="178" t="n">
        <f aca="false">ROUND(VLOOKUP($E15,'BDEW-Standard'!$B$3:$M$158,N$9,0),7)</f>
        <v>0</v>
      </c>
      <c r="O15" s="178" t="n">
        <f aca="false">ROUND(VLOOKUP($E15,'BDEW-Standard'!$B$3:$M$158,O$9,0),7)</f>
        <v>0</v>
      </c>
      <c r="P15" s="178" t="n">
        <f aca="false">ROUND(VLOOKUP($E15,'BDEW-Standard'!$B$3:$M$158,P$9,0),7)</f>
        <v>0</v>
      </c>
      <c r="Q15" s="180" t="n">
        <f aca="false">($H15/(1+($I15/($Q$9-$L15))^$J15)+$K15)+MAX($M15*$Q$9+$N15,$O15*$Q$9+$P15)</f>
        <v>0.977683821105265</v>
      </c>
      <c r="R15" s="181" t="n">
        <f aca="false">ROUND(VLOOKUP(MID($E15,4,3),'Wochentag F(WT)'!$B$7:$J$22,R$9,0),4)</f>
        <v>1.0354</v>
      </c>
      <c r="S15" s="181" t="n">
        <f aca="false">ROUND(VLOOKUP(MID($E15,4,3),'Wochentag F(WT)'!$B$7:$J$22,S$9,0),4)</f>
        <v>1.0523</v>
      </c>
      <c r="T15" s="181" t="n">
        <f aca="false">ROUND(VLOOKUP(MID($E15,4,3),'Wochentag F(WT)'!$B$7:$J$22,T$9,0),4)</f>
        <v>1.0449</v>
      </c>
      <c r="U15" s="181" t="n">
        <f aca="false">ROUND(VLOOKUP(MID($E15,4,3),'Wochentag F(WT)'!$B$7:$J$22,U$9,0),4)</f>
        <v>1.0494</v>
      </c>
      <c r="V15" s="181" t="n">
        <f aca="false">ROUND(VLOOKUP(MID($E15,4,3),'Wochentag F(WT)'!$B$7:$J$22,V$9,0),4)</f>
        <v>0.9885</v>
      </c>
      <c r="W15" s="181" t="n">
        <f aca="false">ROUND(VLOOKUP(MID($E15,4,3),'Wochentag F(WT)'!$B$7:$J$22,W$9,0),4)</f>
        <v>0.886</v>
      </c>
      <c r="X15" s="182" t="n">
        <f aca="false">7-SUM(R15:W15)</f>
        <v>0.943499999999999</v>
      </c>
      <c r="Y15" s="183"/>
      <c r="Z15" s="184"/>
    </row>
    <row r="16" s="185" customFormat="true" ht="15" hidden="false" customHeight="false" outlineLevel="0" collapsed="false">
      <c r="B16" s="186" t="n">
        <v>5</v>
      </c>
      <c r="C16" s="187" t="str">
        <f aca="false">$D$6</f>
        <v>Versorgungsbetriebe Kronshagen GmbH</v>
      </c>
      <c r="D16" s="175" t="s">
        <v>299</v>
      </c>
      <c r="E16" s="176" t="s">
        <v>305</v>
      </c>
      <c r="F16" s="177" t="str">
        <f aca="false">VLOOKUP($E16,'BDEW-Standard'!$B$3:$M$158,F$9,0)</f>
        <v>GB4</v>
      </c>
      <c r="H16" s="178" t="n">
        <f aca="false">ROUND(VLOOKUP($E16,'BDEW-Standard'!$B$3:$M$158,H$9,0),7)</f>
        <v>3.6017736</v>
      </c>
      <c r="I16" s="178" t="n">
        <f aca="false">ROUND(VLOOKUP($E16,'BDEW-Standard'!$B$3:$M$158,I$9,0),7)</f>
        <v>-37.8825368</v>
      </c>
      <c r="J16" s="178" t="n">
        <f aca="false">ROUND(VLOOKUP($E16,'BDEW-Standard'!$B$3:$M$158,J$9,0),7)</f>
        <v>6.983607</v>
      </c>
      <c r="K16" s="178" t="n">
        <f aca="false">ROUND(VLOOKUP($E16,'BDEW-Standard'!$B$3:$M$158,K$9,0),7)</f>
        <v>0.0548262</v>
      </c>
      <c r="L16" s="179" t="n">
        <f aca="false">ROUND(VLOOKUP($E16,'BDEW-Standard'!$B$3:$M$158,L$9,0),1)</f>
        <v>40</v>
      </c>
      <c r="M16" s="178" t="n">
        <f aca="false">ROUND(VLOOKUP($E16,'BDEW-Standard'!$B$3:$M$158,M$9,0),7)</f>
        <v>0</v>
      </c>
      <c r="N16" s="178" t="n">
        <f aca="false">ROUND(VLOOKUP($E16,'BDEW-Standard'!$B$3:$M$158,N$9,0),7)</f>
        <v>0</v>
      </c>
      <c r="O16" s="178" t="n">
        <f aca="false">ROUND(VLOOKUP($E16,'BDEW-Standard'!$B$3:$M$158,O$9,0),7)</f>
        <v>0</v>
      </c>
      <c r="P16" s="178" t="n">
        <f aca="false">ROUND(VLOOKUP($E16,'BDEW-Standard'!$B$3:$M$158,P$9,0),7)</f>
        <v>0</v>
      </c>
      <c r="Q16" s="180" t="n">
        <f aca="false">($H16/(1+($I16/($Q$9-$L16))^$J16)+$K16)+MAX($M16*$Q$9+$N16,$O16*$Q$9+$P16)</f>
        <v>0.902393759753119</v>
      </c>
      <c r="R16" s="181" t="n">
        <f aca="false">ROUND(VLOOKUP(MID($E16,4,3),'Wochentag F(WT)'!$B$7:$J$22,R$9,0),4)</f>
        <v>0.9897</v>
      </c>
      <c r="S16" s="181" t="n">
        <f aca="false">ROUND(VLOOKUP(MID($E16,4,3),'Wochentag F(WT)'!$B$7:$J$22,S$9,0),4)</f>
        <v>0.9627</v>
      </c>
      <c r="T16" s="181" t="n">
        <f aca="false">ROUND(VLOOKUP(MID($E16,4,3),'Wochentag F(WT)'!$B$7:$J$22,T$9,0),4)</f>
        <v>1.0507</v>
      </c>
      <c r="U16" s="181" t="n">
        <f aca="false">ROUND(VLOOKUP(MID($E16,4,3),'Wochentag F(WT)'!$B$7:$J$22,U$9,0),4)</f>
        <v>1.0552</v>
      </c>
      <c r="V16" s="181" t="n">
        <f aca="false">ROUND(VLOOKUP(MID($E16,4,3),'Wochentag F(WT)'!$B$7:$J$22,V$9,0),4)</f>
        <v>1.0297</v>
      </c>
      <c r="W16" s="181" t="n">
        <f aca="false">ROUND(VLOOKUP(MID($E16,4,3),'Wochentag F(WT)'!$B$7:$J$22,W$9,0),4)</f>
        <v>0.9767</v>
      </c>
      <c r="X16" s="182" t="n">
        <f aca="false">7-SUM(R16:W16)</f>
        <v>0.9353</v>
      </c>
      <c r="Y16" s="183"/>
      <c r="Z16" s="184"/>
    </row>
    <row r="17" s="185" customFormat="true" ht="15" hidden="false" customHeight="false" outlineLevel="0" collapsed="false">
      <c r="B17" s="186" t="n">
        <v>6</v>
      </c>
      <c r="C17" s="187" t="str">
        <f aca="false">$D$6</f>
        <v>Versorgungsbetriebe Kronshagen GmbH</v>
      </c>
      <c r="D17" s="175" t="s">
        <v>299</v>
      </c>
      <c r="E17" s="176" t="s">
        <v>306</v>
      </c>
      <c r="F17" s="177" t="str">
        <f aca="false">VLOOKUP($E17,'BDEW-Standard'!$B$3:$M$158,F$9,0)</f>
        <v>GA4</v>
      </c>
      <c r="H17" s="178" t="n">
        <f aca="false">ROUND(VLOOKUP($E17,'BDEW-Standard'!$B$3:$M$158,H$9,0),7)</f>
        <v>2.8195656</v>
      </c>
      <c r="I17" s="178" t="n">
        <f aca="false">ROUND(VLOOKUP($E17,'BDEW-Standard'!$B$3:$M$158,I$9,0),7)</f>
        <v>-36</v>
      </c>
      <c r="J17" s="178" t="n">
        <f aca="false">ROUND(VLOOKUP($E17,'BDEW-Standard'!$B$3:$M$158,J$9,0),7)</f>
        <v>7.7368518</v>
      </c>
      <c r="K17" s="178" t="n">
        <f aca="false">ROUND(VLOOKUP($E17,'BDEW-Standard'!$B$3:$M$158,K$9,0),7)</f>
        <v>0.157281</v>
      </c>
      <c r="L17" s="179" t="n">
        <f aca="false">ROUND(VLOOKUP($E17,'BDEW-Standard'!$B$3:$M$158,L$9,0),1)</f>
        <v>40</v>
      </c>
      <c r="M17" s="178" t="n">
        <f aca="false">ROUND(VLOOKUP($E17,'BDEW-Standard'!$B$3:$M$158,M$9,0),7)</f>
        <v>0</v>
      </c>
      <c r="N17" s="178" t="n">
        <f aca="false">ROUND(VLOOKUP($E17,'BDEW-Standard'!$B$3:$M$158,N$9,0),7)</f>
        <v>0</v>
      </c>
      <c r="O17" s="178" t="n">
        <f aca="false">ROUND(VLOOKUP($E17,'BDEW-Standard'!$B$3:$M$158,O$9,0),7)</f>
        <v>0</v>
      </c>
      <c r="P17" s="178" t="n">
        <f aca="false">ROUND(VLOOKUP($E17,'BDEW-Standard'!$B$3:$M$158,P$9,0),7)</f>
        <v>0</v>
      </c>
      <c r="Q17" s="180" t="n">
        <f aca="false">($H17/(1+($I17/($Q$9-$L17))^$J17)+$K17)+MAX($M17*$Q$9+$N17,$O17*$Q$9+$P17)</f>
        <v>0.965763376857592</v>
      </c>
      <c r="R17" s="181" t="n">
        <f aca="false">ROUND(VLOOKUP(MID($E17,4,3),'Wochentag F(WT)'!$B$7:$J$22,R$9,0),4)</f>
        <v>0.9322</v>
      </c>
      <c r="S17" s="181" t="n">
        <f aca="false">ROUND(VLOOKUP(MID($E17,4,3),'Wochentag F(WT)'!$B$7:$J$22,S$9,0),4)</f>
        <v>0.9894</v>
      </c>
      <c r="T17" s="181" t="n">
        <f aca="false">ROUND(VLOOKUP(MID($E17,4,3),'Wochentag F(WT)'!$B$7:$J$22,T$9,0),4)</f>
        <v>1.0033</v>
      </c>
      <c r="U17" s="181" t="n">
        <f aca="false">ROUND(VLOOKUP(MID($E17,4,3),'Wochentag F(WT)'!$B$7:$J$22,U$9,0),4)</f>
        <v>1.0109</v>
      </c>
      <c r="V17" s="181" t="n">
        <f aca="false">ROUND(VLOOKUP(MID($E17,4,3),'Wochentag F(WT)'!$B$7:$J$22,V$9,0),4)</f>
        <v>1.018</v>
      </c>
      <c r="W17" s="181" t="n">
        <f aca="false">ROUND(VLOOKUP(MID($E17,4,3),'Wochentag F(WT)'!$B$7:$J$22,W$9,0),4)</f>
        <v>1.0356</v>
      </c>
      <c r="X17" s="182" t="n">
        <f aca="false">7-SUM(R17:W17)</f>
        <v>1.0106</v>
      </c>
      <c r="Y17" s="183"/>
      <c r="Z17" s="184"/>
    </row>
    <row r="18" s="185" customFormat="true" ht="15" hidden="false" customHeight="false" outlineLevel="0" collapsed="false">
      <c r="B18" s="186" t="n">
        <v>7</v>
      </c>
      <c r="C18" s="187" t="str">
        <f aca="false">$D$6</f>
        <v>Versorgungsbetriebe Kronshagen GmbH</v>
      </c>
      <c r="D18" s="175" t="s">
        <v>299</v>
      </c>
      <c r="E18" s="176" t="s">
        <v>307</v>
      </c>
      <c r="F18" s="177" t="str">
        <f aca="false">VLOOKUP($E18,'BDEW-Standard'!$B$3:$M$158,F$9,0)</f>
        <v>HA4</v>
      </c>
      <c r="H18" s="178" t="n">
        <f aca="false">ROUND(VLOOKUP($E18,'BDEW-Standard'!$B$3:$M$158,H$9,0),7)</f>
        <v>4.0196902</v>
      </c>
      <c r="I18" s="178" t="n">
        <f aca="false">ROUND(VLOOKUP($E18,'BDEW-Standard'!$B$3:$M$158,I$9,0),7)</f>
        <v>-37.8282037</v>
      </c>
      <c r="J18" s="178" t="n">
        <f aca="false">ROUND(VLOOKUP($E18,'BDEW-Standard'!$B$3:$M$158,J$9,0),7)</f>
        <v>8.1593369</v>
      </c>
      <c r="K18" s="178" t="n">
        <f aca="false">ROUND(VLOOKUP($E18,'BDEW-Standard'!$B$3:$M$158,K$9,0),7)</f>
        <v>0.0472845</v>
      </c>
      <c r="L18" s="179" t="n">
        <f aca="false">ROUND(VLOOKUP($E18,'BDEW-Standard'!$B$3:$M$158,L$9,0),1)</f>
        <v>40</v>
      </c>
      <c r="M18" s="178" t="n">
        <f aca="false">ROUND(VLOOKUP($E18,'BDEW-Standard'!$B$3:$M$158,M$9,0),7)</f>
        <v>0</v>
      </c>
      <c r="N18" s="178" t="n">
        <f aca="false">ROUND(VLOOKUP($E18,'BDEW-Standard'!$B$3:$M$158,N$9,0),7)</f>
        <v>0</v>
      </c>
      <c r="O18" s="178" t="n">
        <f aca="false">ROUND(VLOOKUP($E18,'BDEW-Standard'!$B$3:$M$158,O$9,0),7)</f>
        <v>0</v>
      </c>
      <c r="P18" s="178" t="n">
        <f aca="false">ROUND(VLOOKUP($E18,'BDEW-Standard'!$B$3:$M$158,P$9,0),7)</f>
        <v>0</v>
      </c>
      <c r="Q18" s="180" t="n">
        <f aca="false">($H18/(1+($I18/($Q$9-$L18))^$J18)+$K18)+MAX($M18*$Q$9+$N18,$O18*$Q$9+$P18)</f>
        <v>0.864867133032608</v>
      </c>
      <c r="R18" s="181" t="n">
        <f aca="false">ROUND(VLOOKUP(MID($E18,4,3),'Wochentag F(WT)'!$B$7:$J$22,R$9,0),4)</f>
        <v>1.0358</v>
      </c>
      <c r="S18" s="181" t="n">
        <f aca="false">ROUND(VLOOKUP(MID($E18,4,3),'Wochentag F(WT)'!$B$7:$J$22,S$9,0),4)</f>
        <v>1.0232</v>
      </c>
      <c r="T18" s="181" t="n">
        <f aca="false">ROUND(VLOOKUP(MID($E18,4,3),'Wochentag F(WT)'!$B$7:$J$22,T$9,0),4)</f>
        <v>1.0252</v>
      </c>
      <c r="U18" s="181" t="n">
        <f aca="false">ROUND(VLOOKUP(MID($E18,4,3),'Wochentag F(WT)'!$B$7:$J$22,U$9,0),4)</f>
        <v>1.0295</v>
      </c>
      <c r="V18" s="181" t="n">
        <f aca="false">ROUND(VLOOKUP(MID($E18,4,3),'Wochentag F(WT)'!$B$7:$J$22,V$9,0),4)</f>
        <v>1.0253</v>
      </c>
      <c r="W18" s="181" t="n">
        <f aca="false">ROUND(VLOOKUP(MID($E18,4,3),'Wochentag F(WT)'!$B$7:$J$22,W$9,0),4)</f>
        <v>0.9675</v>
      </c>
      <c r="X18" s="182" t="n">
        <f aca="false">7-SUM(R18:W18)</f>
        <v>0.8935</v>
      </c>
      <c r="Y18" s="183"/>
      <c r="Z18" s="184"/>
    </row>
    <row r="19" s="185" customFormat="true" ht="15" hidden="false" customHeight="false" outlineLevel="0" collapsed="false">
      <c r="B19" s="186" t="n">
        <v>8</v>
      </c>
      <c r="C19" s="187" t="str">
        <f aca="false">$D$6</f>
        <v>Versorgungsbetriebe Kronshagen GmbH</v>
      </c>
      <c r="D19" s="175" t="s">
        <v>299</v>
      </c>
      <c r="E19" s="176" t="s">
        <v>308</v>
      </c>
      <c r="F19" s="177" t="str">
        <f aca="false">VLOOKUP($E19,'BDEW-Standard'!$B$3:$M$158,F$9,0)</f>
        <v>MF4</v>
      </c>
      <c r="H19" s="178" t="n">
        <f aca="false">ROUND(VLOOKUP($E19,'BDEW-Standard'!$B$3:$M$158,H$9,0),7)</f>
        <v>2.5187775</v>
      </c>
      <c r="I19" s="178" t="n">
        <f aca="false">ROUND(VLOOKUP($E19,'BDEW-Standard'!$B$3:$M$158,I$9,0),7)</f>
        <v>-35.0333754</v>
      </c>
      <c r="J19" s="178" t="n">
        <f aca="false">ROUND(VLOOKUP($E19,'BDEW-Standard'!$B$3:$M$158,J$9,0),7)</f>
        <v>6.2240634</v>
      </c>
      <c r="K19" s="178" t="n">
        <f aca="false">ROUND(VLOOKUP($E19,'BDEW-Standard'!$B$3:$M$158,K$9,0),7)</f>
        <v>0.1010782</v>
      </c>
      <c r="L19" s="179" t="n">
        <f aca="false">ROUND(VLOOKUP($E19,'BDEW-Standard'!$B$3:$M$158,L$9,0),1)</f>
        <v>40</v>
      </c>
      <c r="M19" s="178" t="n">
        <f aca="false">ROUND(VLOOKUP($E19,'BDEW-Standard'!$B$3:$M$158,M$9,0),7)</f>
        <v>0</v>
      </c>
      <c r="N19" s="178" t="n">
        <f aca="false">ROUND(VLOOKUP($E19,'BDEW-Standard'!$B$3:$M$158,N$9,0),7)</f>
        <v>0</v>
      </c>
      <c r="O19" s="178" t="n">
        <f aca="false">ROUND(VLOOKUP($E19,'BDEW-Standard'!$B$3:$M$158,O$9,0),7)</f>
        <v>0</v>
      </c>
      <c r="P19" s="178" t="n">
        <f aca="false">ROUND(VLOOKUP($E19,'BDEW-Standard'!$B$3:$M$158,P$9,0),7)</f>
        <v>0</v>
      </c>
      <c r="Q19" s="180" t="n">
        <f aca="false">($H19/(1+($I19/($Q$9-$L19))^$J19)+$K19)+MAX($M19*$Q$9+$N19,$O19*$Q$9+$P19)</f>
        <v>1.01462736859965</v>
      </c>
      <c r="R19" s="181" t="n">
        <f aca="false">ROUND(VLOOKUP(MID($E19,4,3),'Wochentag F(WT)'!$B$7:$J$22,R$9,0),4)</f>
        <v>1.0354</v>
      </c>
      <c r="S19" s="181" t="n">
        <f aca="false">ROUND(VLOOKUP(MID($E19,4,3),'Wochentag F(WT)'!$B$7:$J$22,S$9,0),4)</f>
        <v>1.0523</v>
      </c>
      <c r="T19" s="181" t="n">
        <f aca="false">ROUND(VLOOKUP(MID($E19,4,3),'Wochentag F(WT)'!$B$7:$J$22,T$9,0),4)</f>
        <v>1.0449</v>
      </c>
      <c r="U19" s="181" t="n">
        <f aca="false">ROUND(VLOOKUP(MID($E19,4,3),'Wochentag F(WT)'!$B$7:$J$22,U$9,0),4)</f>
        <v>1.0494</v>
      </c>
      <c r="V19" s="181" t="n">
        <f aca="false">ROUND(VLOOKUP(MID($E19,4,3),'Wochentag F(WT)'!$B$7:$J$22,V$9,0),4)</f>
        <v>0.9885</v>
      </c>
      <c r="W19" s="181" t="n">
        <f aca="false">ROUND(VLOOKUP(MID($E19,4,3),'Wochentag F(WT)'!$B$7:$J$22,W$9,0),4)</f>
        <v>0.886</v>
      </c>
      <c r="X19" s="182" t="n">
        <f aca="false">7-SUM(R19:W19)</f>
        <v>0.943499999999999</v>
      </c>
      <c r="Y19" s="183"/>
      <c r="Z19" s="184"/>
    </row>
    <row r="20" s="185" customFormat="true" ht="15" hidden="false" customHeight="false" outlineLevel="0" collapsed="false">
      <c r="B20" s="186" t="n">
        <v>9</v>
      </c>
      <c r="C20" s="187" t="str">
        <f aca="false">$D$6</f>
        <v>Versorgungsbetriebe Kronshagen GmbH</v>
      </c>
      <c r="D20" s="175" t="s">
        <v>299</v>
      </c>
      <c r="E20" s="176" t="s">
        <v>309</v>
      </c>
      <c r="F20" s="177" t="str">
        <f aca="false">VLOOKUP($E20,'BDEW-Standard'!$B$3:$M$158,F$9,0)</f>
        <v>MK4</v>
      </c>
      <c r="H20" s="178" t="n">
        <f aca="false">ROUND(VLOOKUP($E20,'BDEW-Standard'!$B$3:$M$158,H$9,0),7)</f>
        <v>3.1177248</v>
      </c>
      <c r="I20" s="178" t="n">
        <f aca="false">ROUND(VLOOKUP($E20,'BDEW-Standard'!$B$3:$M$158,I$9,0),7)</f>
        <v>-35.8715062</v>
      </c>
      <c r="J20" s="178" t="n">
        <f aca="false">ROUND(VLOOKUP($E20,'BDEW-Standard'!$B$3:$M$158,J$9,0),7)</f>
        <v>7.5186829</v>
      </c>
      <c r="K20" s="178" t="n">
        <f aca="false">ROUND(VLOOKUP($E20,'BDEW-Standard'!$B$3:$M$158,K$9,0),7)</f>
        <v>0.0343301</v>
      </c>
      <c r="L20" s="179" t="n">
        <f aca="false">ROUND(VLOOKUP($E20,'BDEW-Standard'!$B$3:$M$158,L$9,0),1)</f>
        <v>40</v>
      </c>
      <c r="M20" s="178" t="n">
        <f aca="false">ROUND(VLOOKUP($E20,'BDEW-Standard'!$B$3:$M$158,M$9,0),7)</f>
        <v>0</v>
      </c>
      <c r="N20" s="178" t="n">
        <f aca="false">ROUND(VLOOKUP($E20,'BDEW-Standard'!$B$3:$M$158,N$9,0),7)</f>
        <v>0</v>
      </c>
      <c r="O20" s="178" t="n">
        <f aca="false">ROUND(VLOOKUP($E20,'BDEW-Standard'!$B$3:$M$158,O$9,0),7)</f>
        <v>0</v>
      </c>
      <c r="P20" s="178" t="n">
        <f aca="false">ROUND(VLOOKUP($E20,'BDEW-Standard'!$B$3:$M$158,P$9,0),7)</f>
        <v>0</v>
      </c>
      <c r="Q20" s="180" t="n">
        <f aca="false">($H20/(1+($I20/($Q$9-$L20))^$J20)+$K20)+MAX($M20*$Q$9+$N20,$O20*$Q$9+$P20)</f>
        <v>0.962206499673132</v>
      </c>
      <c r="R20" s="181" t="n">
        <f aca="false">ROUND(VLOOKUP(MID($E20,4,3),'Wochentag F(WT)'!$B$7:$J$22,R$9,0),4)</f>
        <v>1.0699</v>
      </c>
      <c r="S20" s="181" t="n">
        <f aca="false">ROUND(VLOOKUP(MID($E20,4,3),'Wochentag F(WT)'!$B$7:$J$22,S$9,0),4)</f>
        <v>1.0365</v>
      </c>
      <c r="T20" s="181" t="n">
        <f aca="false">ROUND(VLOOKUP(MID($E20,4,3),'Wochentag F(WT)'!$B$7:$J$22,T$9,0),4)</f>
        <v>0.9933</v>
      </c>
      <c r="U20" s="181" t="n">
        <f aca="false">ROUND(VLOOKUP(MID($E20,4,3),'Wochentag F(WT)'!$B$7:$J$22,U$9,0),4)</f>
        <v>0.9948</v>
      </c>
      <c r="V20" s="181" t="n">
        <f aca="false">ROUND(VLOOKUP(MID($E20,4,3),'Wochentag F(WT)'!$B$7:$J$22,V$9,0),4)</f>
        <v>1.0659</v>
      </c>
      <c r="W20" s="181" t="n">
        <f aca="false">ROUND(VLOOKUP(MID($E20,4,3),'Wochentag F(WT)'!$B$7:$J$22,W$9,0),4)</f>
        <v>0.9362</v>
      </c>
      <c r="X20" s="182" t="n">
        <f aca="false">7-SUM(R20:W20)</f>
        <v>0.9034</v>
      </c>
      <c r="Y20" s="183"/>
      <c r="Z20" s="184"/>
    </row>
    <row r="21" s="185" customFormat="true" ht="15" hidden="false" customHeight="false" outlineLevel="0" collapsed="false">
      <c r="B21" s="186" t="n">
        <v>10</v>
      </c>
      <c r="C21" s="187" t="str">
        <f aca="false">$D$6</f>
        <v>Versorgungsbetriebe Kronshagen GmbH</v>
      </c>
      <c r="D21" s="175" t="s">
        <v>299</v>
      </c>
      <c r="E21" s="176" t="s">
        <v>310</v>
      </c>
      <c r="F21" s="177" t="str">
        <f aca="false">VLOOKUP($E21,'BDEW-Standard'!$B$3:$M$158,F$9,0)</f>
        <v>PD4</v>
      </c>
      <c r="H21" s="178" t="n">
        <f aca="false">ROUND(VLOOKUP($E21,'BDEW-Standard'!$B$3:$M$158,H$9,0),7)</f>
        <v>3.85</v>
      </c>
      <c r="I21" s="178" t="n">
        <f aca="false">ROUND(VLOOKUP($E21,'BDEW-Standard'!$B$3:$M$158,I$9,0),7)</f>
        <v>-37</v>
      </c>
      <c r="J21" s="178" t="n">
        <f aca="false">ROUND(VLOOKUP($E21,'BDEW-Standard'!$B$3:$M$158,J$9,0),7)</f>
        <v>10.2405021</v>
      </c>
      <c r="K21" s="178" t="n">
        <f aca="false">ROUND(VLOOKUP($E21,'BDEW-Standard'!$B$3:$M$158,K$9,0),7)</f>
        <v>0.0469243</v>
      </c>
      <c r="L21" s="179" t="n">
        <f aca="false">ROUND(VLOOKUP($E21,'BDEW-Standard'!$B$3:$M$158,L$9,0),1)</f>
        <v>40</v>
      </c>
      <c r="M21" s="178" t="n">
        <f aca="false">ROUND(VLOOKUP($E21,'BDEW-Standard'!$B$3:$M$158,M$9,0),7)</f>
        <v>0</v>
      </c>
      <c r="N21" s="178" t="n">
        <f aca="false">ROUND(VLOOKUP($E21,'BDEW-Standard'!$B$3:$M$158,N$9,0),7)</f>
        <v>0</v>
      </c>
      <c r="O21" s="178" t="n">
        <f aca="false">ROUND(VLOOKUP($E21,'BDEW-Standard'!$B$3:$M$158,O$9,0),7)</f>
        <v>0</v>
      </c>
      <c r="P21" s="178" t="n">
        <f aca="false">ROUND(VLOOKUP($E21,'BDEW-Standard'!$B$3:$M$158,P$9,0),7)</f>
        <v>0</v>
      </c>
      <c r="Q21" s="180" t="n">
        <f aca="false">($H21/(1+($I21/($Q$9-$L21))^$J21)+$K21)+MAX($M21*$Q$9+$N21,$O21*$Q$9+$P21)</f>
        <v>0.756910652798792</v>
      </c>
      <c r="R21" s="181" t="n">
        <f aca="false">ROUND(VLOOKUP(MID($E21,4,3),'Wochentag F(WT)'!$B$7:$J$22,R$9,0),4)</f>
        <v>1.0214</v>
      </c>
      <c r="S21" s="181" t="n">
        <f aca="false">ROUND(VLOOKUP(MID($E21,4,3),'Wochentag F(WT)'!$B$7:$J$22,S$9,0),4)</f>
        <v>1.0866</v>
      </c>
      <c r="T21" s="181" t="n">
        <f aca="false">ROUND(VLOOKUP(MID($E21,4,3),'Wochentag F(WT)'!$B$7:$J$22,T$9,0),4)</f>
        <v>1.072</v>
      </c>
      <c r="U21" s="181" t="n">
        <f aca="false">ROUND(VLOOKUP(MID($E21,4,3),'Wochentag F(WT)'!$B$7:$J$22,U$9,0),4)</f>
        <v>1.0557</v>
      </c>
      <c r="V21" s="181" t="n">
        <f aca="false">ROUND(VLOOKUP(MID($E21,4,3),'Wochentag F(WT)'!$B$7:$J$22,V$9,0),4)</f>
        <v>1.0117</v>
      </c>
      <c r="W21" s="181" t="n">
        <f aca="false">ROUND(VLOOKUP(MID($E21,4,3),'Wochentag F(WT)'!$B$7:$J$22,W$9,0),4)</f>
        <v>0.9001</v>
      </c>
      <c r="X21" s="182" t="n">
        <f aca="false">7-SUM(R21:W21)</f>
        <v>0.852499999999999</v>
      </c>
      <c r="Y21" s="183"/>
      <c r="Z21" s="184"/>
    </row>
    <row r="22" s="185" customFormat="true" ht="15" hidden="false" customHeight="false" outlineLevel="0" collapsed="false">
      <c r="B22" s="186" t="n">
        <v>11</v>
      </c>
      <c r="C22" s="187" t="str">
        <f aca="false">$D$6</f>
        <v>Versorgungsbetriebe Kronshagen GmbH</v>
      </c>
      <c r="D22" s="175" t="s">
        <v>299</v>
      </c>
      <c r="E22" s="176" t="s">
        <v>311</v>
      </c>
      <c r="F22" s="177" t="str">
        <f aca="false">VLOOKUP($E22,'BDEW-Standard'!$B$3:$M$158,F$9,0)</f>
        <v>BD4</v>
      </c>
      <c r="H22" s="178" t="n">
        <f aca="false">ROUND(VLOOKUP($E22,'BDEW-Standard'!$B$3:$M$158,H$9,0),7)</f>
        <v>3.75</v>
      </c>
      <c r="I22" s="178" t="n">
        <f aca="false">ROUND(VLOOKUP($E22,'BDEW-Standard'!$B$3:$M$158,I$9,0),7)</f>
        <v>-37.5</v>
      </c>
      <c r="J22" s="178" t="n">
        <f aca="false">ROUND(VLOOKUP($E22,'BDEW-Standard'!$B$3:$M$158,J$9,0),7)</f>
        <v>6.8</v>
      </c>
      <c r="K22" s="178" t="n">
        <f aca="false">ROUND(VLOOKUP($E22,'BDEW-Standard'!$B$3:$M$158,K$9,0),7)</f>
        <v>0.0609113</v>
      </c>
      <c r="L22" s="179" t="n">
        <f aca="false">ROUND(VLOOKUP($E22,'BDEW-Standard'!$B$3:$M$158,L$9,0),1)</f>
        <v>40</v>
      </c>
      <c r="M22" s="178" t="n">
        <f aca="false">ROUND(VLOOKUP($E22,'BDEW-Standard'!$B$3:$M$158,M$9,0),7)</f>
        <v>0</v>
      </c>
      <c r="N22" s="178" t="n">
        <f aca="false">ROUND(VLOOKUP($E22,'BDEW-Standard'!$B$3:$M$158,N$9,0),7)</f>
        <v>0</v>
      </c>
      <c r="O22" s="178" t="n">
        <f aca="false">ROUND(VLOOKUP($E22,'BDEW-Standard'!$B$3:$M$158,O$9,0),7)</f>
        <v>0</v>
      </c>
      <c r="P22" s="178" t="n">
        <f aca="false">ROUND(VLOOKUP($E22,'BDEW-Standard'!$B$3:$M$158,P$9,0),7)</f>
        <v>0</v>
      </c>
      <c r="Q22" s="180" t="n">
        <f aca="false">($H22/(1+($I22/($Q$9-$L22))^$J22)+$K22)+MAX($M22*$Q$9+$N22,$O22*$Q$9+$P22)</f>
        <v>1.01261364686277</v>
      </c>
      <c r="R22" s="181" t="n">
        <f aca="false">ROUND(VLOOKUP(MID($E22,4,3),'Wochentag F(WT)'!$B$7:$J$22,R$9,0),4)</f>
        <v>1.1052</v>
      </c>
      <c r="S22" s="181" t="n">
        <f aca="false">ROUND(VLOOKUP(MID($E22,4,3),'Wochentag F(WT)'!$B$7:$J$22,S$9,0),4)</f>
        <v>1.0857</v>
      </c>
      <c r="T22" s="181" t="n">
        <f aca="false">ROUND(VLOOKUP(MID($E22,4,3),'Wochentag F(WT)'!$B$7:$J$22,T$9,0),4)</f>
        <v>1.0378</v>
      </c>
      <c r="U22" s="181" t="n">
        <f aca="false">ROUND(VLOOKUP(MID($E22,4,3),'Wochentag F(WT)'!$B$7:$J$22,U$9,0),4)</f>
        <v>1.0622</v>
      </c>
      <c r="V22" s="181" t="n">
        <f aca="false">ROUND(VLOOKUP(MID($E22,4,3),'Wochentag F(WT)'!$B$7:$J$22,V$9,0),4)</f>
        <v>1.0266</v>
      </c>
      <c r="W22" s="181" t="n">
        <f aca="false">ROUND(VLOOKUP(MID($E22,4,3),'Wochentag F(WT)'!$B$7:$J$22,W$9,0),4)</f>
        <v>0.7629</v>
      </c>
      <c r="X22" s="182" t="n">
        <f aca="false">7-SUM(R22:W22)</f>
        <v>0.9196</v>
      </c>
      <c r="Y22" s="183"/>
      <c r="Z22" s="184"/>
    </row>
    <row r="23" s="185" customFormat="true" ht="15" hidden="false" customHeight="false" outlineLevel="0" collapsed="false">
      <c r="B23" s="186" t="n">
        <v>12</v>
      </c>
      <c r="C23" s="187" t="str">
        <f aca="false">$D$6</f>
        <v>Versorgungsbetriebe Kronshagen GmbH</v>
      </c>
      <c r="D23" s="175" t="s">
        <v>299</v>
      </c>
      <c r="E23" s="176" t="s">
        <v>312</v>
      </c>
      <c r="F23" s="177" t="str">
        <f aca="false">VLOOKUP($E23,'BDEW-Standard'!$B$3:$M$158,F$9,0)</f>
        <v>HD4</v>
      </c>
      <c r="H23" s="178" t="n">
        <f aca="false">ROUND(VLOOKUP($E23,'BDEW-Standard'!$B$3:$M$158,H$9,0),7)</f>
        <v>3.0084346</v>
      </c>
      <c r="I23" s="178" t="n">
        <f aca="false">ROUND(VLOOKUP($E23,'BDEW-Standard'!$B$3:$M$158,I$9,0),7)</f>
        <v>-36.6078453</v>
      </c>
      <c r="J23" s="178" t="n">
        <f aca="false">ROUND(VLOOKUP($E23,'BDEW-Standard'!$B$3:$M$158,J$9,0),7)</f>
        <v>7.321187</v>
      </c>
      <c r="K23" s="178" t="n">
        <f aca="false">ROUND(VLOOKUP($E23,'BDEW-Standard'!$B$3:$M$158,K$9,0),7)</f>
        <v>0.154966</v>
      </c>
      <c r="L23" s="179" t="n">
        <f aca="false">ROUND(VLOOKUP($E23,'BDEW-Standard'!$B$3:$M$158,L$9,0),1)</f>
        <v>40</v>
      </c>
      <c r="M23" s="178" t="n">
        <f aca="false">ROUND(VLOOKUP($E23,'BDEW-Standard'!$B$3:$M$158,M$9,0),7)</f>
        <v>0</v>
      </c>
      <c r="N23" s="178" t="n">
        <f aca="false">ROUND(VLOOKUP($E23,'BDEW-Standard'!$B$3:$M$158,N$9,0),7)</f>
        <v>0</v>
      </c>
      <c r="O23" s="178" t="n">
        <f aca="false">ROUND(VLOOKUP($E23,'BDEW-Standard'!$B$3:$M$158,O$9,0),7)</f>
        <v>0</v>
      </c>
      <c r="P23" s="178" t="n">
        <f aca="false">ROUND(VLOOKUP($E23,'BDEW-Standard'!$B$3:$M$158,P$9,0),7)</f>
        <v>0</v>
      </c>
      <c r="Q23" s="180" t="n">
        <f aca="false">($H23/(1+($I23/($Q$9-$L23))^$J23)+$K23)+MAX($M23*$Q$9+$N23,$O23*$Q$9+$P23)</f>
        <v>0.973024385040006</v>
      </c>
      <c r="R23" s="181" t="n">
        <f aca="false">ROUND(VLOOKUP(MID($E23,4,3),'Wochentag F(WT)'!$B$7:$J$22,R$9,0),4)</f>
        <v>1.03</v>
      </c>
      <c r="S23" s="181" t="n">
        <f aca="false">ROUND(VLOOKUP(MID($E23,4,3),'Wochentag F(WT)'!$B$7:$J$22,S$9,0),4)</f>
        <v>1.03</v>
      </c>
      <c r="T23" s="181" t="n">
        <f aca="false">ROUND(VLOOKUP(MID($E23,4,3),'Wochentag F(WT)'!$B$7:$J$22,T$9,0),4)</f>
        <v>1.02</v>
      </c>
      <c r="U23" s="181" t="n">
        <f aca="false">ROUND(VLOOKUP(MID($E23,4,3),'Wochentag F(WT)'!$B$7:$J$22,U$9,0),4)</f>
        <v>1.03</v>
      </c>
      <c r="V23" s="181" t="n">
        <f aca="false">ROUND(VLOOKUP(MID($E23,4,3),'Wochentag F(WT)'!$B$7:$J$22,V$9,0),4)</f>
        <v>1.01</v>
      </c>
      <c r="W23" s="181" t="n">
        <f aca="false">ROUND(VLOOKUP(MID($E23,4,3),'Wochentag F(WT)'!$B$7:$J$22,W$9,0),4)</f>
        <v>0.93</v>
      </c>
      <c r="X23" s="182" t="n">
        <f aca="false">7-SUM(R23:W23)</f>
        <v>0.95</v>
      </c>
      <c r="Y23" s="183"/>
      <c r="Z23" s="184"/>
    </row>
    <row r="24" s="185" customFormat="true" ht="15" hidden="false" customHeight="false" outlineLevel="0" collapsed="false">
      <c r="B24" s="186" t="n">
        <v>13</v>
      </c>
      <c r="C24" s="187" t="str">
        <f aca="false">$D$6</f>
        <v>Versorgungsbetriebe Kronshagen GmbH</v>
      </c>
      <c r="D24" s="175" t="s">
        <v>299</v>
      </c>
      <c r="E24" s="176" t="s">
        <v>313</v>
      </c>
      <c r="F24" s="177" t="str">
        <f aca="false">VLOOKUP($E24,'BDEW-Standard'!$B$3:$M$158,F$9,0)</f>
        <v>WA4</v>
      </c>
      <c r="H24" s="178" t="n">
        <f aca="false">ROUND(VLOOKUP($E24,'BDEW-Standard'!$B$3:$M$158,H$9,0),7)</f>
        <v>1.0535875</v>
      </c>
      <c r="I24" s="178" t="n">
        <f aca="false">ROUND(VLOOKUP($E24,'BDEW-Standard'!$B$3:$M$158,I$9,0),7)</f>
        <v>-35.3</v>
      </c>
      <c r="J24" s="178" t="n">
        <f aca="false">ROUND(VLOOKUP($E24,'BDEW-Standard'!$B$3:$M$158,J$9,0),7)</f>
        <v>4.8662747</v>
      </c>
      <c r="K24" s="178" t="n">
        <f aca="false">ROUND(VLOOKUP($E24,'BDEW-Standard'!$B$3:$M$158,K$9,0),7)</f>
        <v>0.6811042</v>
      </c>
      <c r="L24" s="179" t="n">
        <f aca="false">ROUND(VLOOKUP($E24,'BDEW-Standard'!$B$3:$M$158,L$9,0),1)</f>
        <v>40</v>
      </c>
      <c r="M24" s="178" t="n">
        <f aca="false">ROUND(VLOOKUP($E24,'BDEW-Standard'!$B$3:$M$158,M$9,0),7)</f>
        <v>0</v>
      </c>
      <c r="N24" s="178" t="n">
        <f aca="false">ROUND(VLOOKUP($E24,'BDEW-Standard'!$B$3:$M$158,N$9,0),7)</f>
        <v>0</v>
      </c>
      <c r="O24" s="178" t="n">
        <f aca="false">ROUND(VLOOKUP($E24,'BDEW-Standard'!$B$3:$M$158,O$9,0),7)</f>
        <v>0</v>
      </c>
      <c r="P24" s="178" t="n">
        <f aca="false">ROUND(VLOOKUP($E24,'BDEW-Standard'!$B$3:$M$158,P$9,0),7)</f>
        <v>0</v>
      </c>
      <c r="Q24" s="180" t="n">
        <f aca="false">($H24/(1+($I24/($Q$9-$L24))^$J24)+$K24)+MAX($M24*$Q$9+$N24,$O24*$Q$9+$P24)</f>
        <v>1.0844348950991</v>
      </c>
      <c r="R24" s="181" t="n">
        <f aca="false">ROUND(VLOOKUP(MID($E24,4,3),'Wochentag F(WT)'!$B$7:$J$22,R$9,0),4)</f>
        <v>1.2457</v>
      </c>
      <c r="S24" s="181" t="n">
        <f aca="false">ROUND(VLOOKUP(MID($E24,4,3),'Wochentag F(WT)'!$B$7:$J$22,S$9,0),4)</f>
        <v>1.2615</v>
      </c>
      <c r="T24" s="181" t="n">
        <f aca="false">ROUND(VLOOKUP(MID($E24,4,3),'Wochentag F(WT)'!$B$7:$J$22,T$9,0),4)</f>
        <v>1.2707</v>
      </c>
      <c r="U24" s="181" t="n">
        <f aca="false">ROUND(VLOOKUP(MID($E24,4,3),'Wochentag F(WT)'!$B$7:$J$22,U$9,0),4)</f>
        <v>1.243</v>
      </c>
      <c r="V24" s="181" t="n">
        <f aca="false">ROUND(VLOOKUP(MID($E24,4,3),'Wochentag F(WT)'!$B$7:$J$22,V$9,0),4)</f>
        <v>1.1276</v>
      </c>
      <c r="W24" s="181" t="n">
        <f aca="false">ROUND(VLOOKUP(MID($E24,4,3),'Wochentag F(WT)'!$B$7:$J$22,W$9,0),4)</f>
        <v>0.3877</v>
      </c>
      <c r="X24" s="182" t="n">
        <f aca="false">7-SUM(R24:W24)</f>
        <v>0.4638</v>
      </c>
      <c r="Y24" s="183"/>
      <c r="Z24" s="184"/>
    </row>
    <row r="25" s="185" customFormat="true" ht="15" hidden="false" customHeight="false" outlineLevel="0" collapsed="false">
      <c r="B25" s="186" t="n">
        <v>14</v>
      </c>
      <c r="C25" s="187" t="str">
        <f aca="false">$D$6</f>
        <v>Versorgungsbetriebe Kronshagen GmbH</v>
      </c>
      <c r="D25" s="175" t="s">
        <v>299</v>
      </c>
      <c r="E25" s="176" t="s">
        <v>314</v>
      </c>
      <c r="F25" s="177" t="str">
        <f aca="false">VLOOKUP($E25,'BDEW-Standard'!$B$3:$M$158,F$9,0)</f>
        <v>BH4</v>
      </c>
      <c r="H25" s="178" t="n">
        <f aca="false">ROUND(VLOOKUP($E25,'BDEW-Standard'!$B$3:$M$158,H$9,0),7)</f>
        <v>2.4595181</v>
      </c>
      <c r="I25" s="178" t="n">
        <f aca="false">ROUND(VLOOKUP($E25,'BDEW-Standard'!$B$3:$M$158,I$9,0),7)</f>
        <v>-35.2532124</v>
      </c>
      <c r="J25" s="178" t="n">
        <f aca="false">ROUND(VLOOKUP($E25,'BDEW-Standard'!$B$3:$M$158,J$9,0),7)</f>
        <v>6.0587001</v>
      </c>
      <c r="K25" s="178" t="n">
        <f aca="false">ROUND(VLOOKUP($E25,'BDEW-Standard'!$B$3:$M$158,K$9,0),7)</f>
        <v>0.164737</v>
      </c>
      <c r="L25" s="179" t="n">
        <f aca="false">ROUND(VLOOKUP($E25,'BDEW-Standard'!$B$3:$M$158,L$9,0),1)</f>
        <v>40</v>
      </c>
      <c r="M25" s="178" t="n">
        <f aca="false">ROUND(VLOOKUP($E25,'BDEW-Standard'!$B$3:$M$158,M$9,0),7)</f>
        <v>0</v>
      </c>
      <c r="N25" s="178" t="n">
        <f aca="false">ROUND(VLOOKUP($E25,'BDEW-Standard'!$B$3:$M$158,N$9,0),7)</f>
        <v>0</v>
      </c>
      <c r="O25" s="178" t="n">
        <f aca="false">ROUND(VLOOKUP($E25,'BDEW-Standard'!$B$3:$M$158,O$9,0),7)</f>
        <v>0</v>
      </c>
      <c r="P25" s="178" t="n">
        <f aca="false">ROUND(VLOOKUP($E25,'BDEW-Standard'!$B$3:$M$158,P$9,0),7)</f>
        <v>0</v>
      </c>
      <c r="Q25" s="180" t="n">
        <f aca="false">($H25/(1+($I25/($Q$9-$L25))^$J25)+$K25)+MAX($M25*$Q$9+$N25,$O25*$Q$9+$P25)</f>
        <v>1.04380205714317</v>
      </c>
      <c r="R25" s="181" t="n">
        <f aca="false">ROUND(VLOOKUP(MID($E25,4,3),'Wochentag F(WT)'!$B$7:$J$22,R$9,0),4)</f>
        <v>0.9767</v>
      </c>
      <c r="S25" s="181" t="n">
        <f aca="false">ROUND(VLOOKUP(MID($E25,4,3),'Wochentag F(WT)'!$B$7:$J$22,S$9,0),4)</f>
        <v>1.0389</v>
      </c>
      <c r="T25" s="181" t="n">
        <f aca="false">ROUND(VLOOKUP(MID($E25,4,3),'Wochentag F(WT)'!$B$7:$J$22,T$9,0),4)</f>
        <v>1.0028</v>
      </c>
      <c r="U25" s="181" t="n">
        <f aca="false">ROUND(VLOOKUP(MID($E25,4,3),'Wochentag F(WT)'!$B$7:$J$22,U$9,0),4)</f>
        <v>1.0162</v>
      </c>
      <c r="V25" s="181" t="n">
        <f aca="false">ROUND(VLOOKUP(MID($E25,4,3),'Wochentag F(WT)'!$B$7:$J$22,V$9,0),4)</f>
        <v>1.0024</v>
      </c>
      <c r="W25" s="181" t="n">
        <f aca="false">ROUND(VLOOKUP(MID($E25,4,3),'Wochentag F(WT)'!$B$7:$J$22,W$9,0),4)</f>
        <v>1.0043</v>
      </c>
      <c r="X25" s="182" t="n">
        <f aca="false">7-SUM(R25:W25)</f>
        <v>0.958700000000001</v>
      </c>
      <c r="Y25" s="183"/>
      <c r="Z25" s="184"/>
    </row>
    <row r="26" s="185" customFormat="true" ht="15" hidden="false" customHeight="false" outlineLevel="0" collapsed="false">
      <c r="B26" s="186" t="n">
        <v>15</v>
      </c>
      <c r="C26" s="187" t="str">
        <f aca="false">$D$6</f>
        <v>Versorgungsbetriebe Kronshagen GmbH</v>
      </c>
      <c r="D26" s="175"/>
      <c r="E26" s="176"/>
      <c r="F26" s="177"/>
      <c r="H26" s="178"/>
      <c r="I26" s="178"/>
      <c r="J26" s="178"/>
      <c r="K26" s="178"/>
      <c r="L26" s="179"/>
      <c r="M26" s="178"/>
      <c r="N26" s="178"/>
      <c r="O26" s="178"/>
      <c r="P26" s="178"/>
      <c r="Q26" s="180"/>
      <c r="R26" s="181"/>
      <c r="S26" s="181"/>
      <c r="T26" s="181"/>
      <c r="U26" s="181"/>
      <c r="V26" s="181"/>
      <c r="W26" s="181"/>
      <c r="X26" s="182"/>
      <c r="Y26" s="183"/>
      <c r="Z26" s="184"/>
    </row>
    <row r="27" customFormat="false" ht="15" hidden="false" customHeight="false" outlineLevel="0" collapsed="false">
      <c r="A27" s="185"/>
      <c r="B27" s="186" t="n">
        <v>16</v>
      </c>
      <c r="C27" s="187" t="str">
        <f aca="false">$D$6</f>
        <v>Versorgungsbetriebe Kronshagen GmbH</v>
      </c>
      <c r="D27" s="175"/>
      <c r="E27" s="188"/>
      <c r="F27" s="177"/>
      <c r="H27" s="189"/>
      <c r="I27" s="189"/>
      <c r="J27" s="189"/>
      <c r="K27" s="189"/>
      <c r="L27" s="179"/>
      <c r="M27" s="189"/>
      <c r="N27" s="189"/>
      <c r="O27" s="189"/>
      <c r="P27" s="189"/>
      <c r="Q27" s="190"/>
      <c r="R27" s="191"/>
      <c r="S27" s="191"/>
      <c r="T27" s="191"/>
      <c r="U27" s="191"/>
      <c r="V27" s="191"/>
      <c r="W27" s="191"/>
      <c r="X27" s="192"/>
      <c r="Y27" s="183"/>
    </row>
    <row r="28" customFormat="false" ht="15" hidden="false" customHeight="false" outlineLevel="0" collapsed="false">
      <c r="A28" s="185"/>
      <c r="B28" s="186" t="n">
        <v>17</v>
      </c>
      <c r="C28" s="187" t="str">
        <f aca="false">$D$6</f>
        <v>Versorgungsbetriebe Kronshagen GmbH</v>
      </c>
      <c r="D28" s="175"/>
      <c r="E28" s="188"/>
      <c r="F28" s="177"/>
      <c r="H28" s="189"/>
      <c r="I28" s="189"/>
      <c r="J28" s="189"/>
      <c r="K28" s="189"/>
      <c r="L28" s="179"/>
      <c r="M28" s="189"/>
      <c r="N28" s="189"/>
      <c r="O28" s="189"/>
      <c r="P28" s="189"/>
      <c r="Q28" s="190"/>
      <c r="R28" s="191"/>
      <c r="S28" s="191"/>
      <c r="T28" s="191"/>
      <c r="U28" s="191"/>
      <c r="V28" s="191"/>
      <c r="W28" s="191"/>
      <c r="X28" s="192"/>
      <c r="Y28" s="183"/>
    </row>
    <row r="29" customFormat="false" ht="15" hidden="false" customHeight="false" outlineLevel="0" collapsed="false">
      <c r="A29" s="185"/>
      <c r="B29" s="186" t="n">
        <v>18</v>
      </c>
      <c r="C29" s="187" t="str">
        <f aca="false">$D$6</f>
        <v>Versorgungsbetriebe Kronshagen GmbH</v>
      </c>
      <c r="D29" s="175"/>
      <c r="E29" s="188"/>
      <c r="F29" s="177"/>
      <c r="H29" s="189"/>
      <c r="I29" s="189"/>
      <c r="J29" s="189"/>
      <c r="K29" s="189"/>
      <c r="L29" s="179"/>
      <c r="M29" s="189"/>
      <c r="N29" s="189"/>
      <c r="O29" s="189"/>
      <c r="P29" s="189"/>
      <c r="Q29" s="190"/>
      <c r="R29" s="191"/>
      <c r="S29" s="191"/>
      <c r="T29" s="191"/>
      <c r="U29" s="191"/>
      <c r="V29" s="191"/>
      <c r="W29" s="191"/>
      <c r="X29" s="192"/>
      <c r="Y29" s="183"/>
    </row>
    <row r="30" customFormat="false" ht="15" hidden="false" customHeight="false" outlineLevel="0" collapsed="false">
      <c r="A30" s="185"/>
      <c r="B30" s="186" t="n">
        <v>19</v>
      </c>
      <c r="C30" s="187" t="str">
        <f aca="false">$D$6</f>
        <v>Versorgungsbetriebe Kronshagen GmbH</v>
      </c>
      <c r="D30" s="175"/>
      <c r="E30" s="188"/>
      <c r="F30" s="177"/>
      <c r="H30" s="189"/>
      <c r="I30" s="189"/>
      <c r="J30" s="189"/>
      <c r="K30" s="189"/>
      <c r="L30" s="179"/>
      <c r="M30" s="189"/>
      <c r="N30" s="189"/>
      <c r="O30" s="189"/>
      <c r="P30" s="189"/>
      <c r="Q30" s="190"/>
      <c r="R30" s="191"/>
      <c r="S30" s="191"/>
      <c r="T30" s="191"/>
      <c r="U30" s="191"/>
      <c r="V30" s="191"/>
      <c r="W30" s="191"/>
      <c r="X30" s="192"/>
      <c r="Y30" s="183"/>
    </row>
    <row r="31" customFormat="false" ht="15" hidden="false" customHeight="false" outlineLevel="0" collapsed="false">
      <c r="A31" s="185"/>
      <c r="B31" s="186" t="n">
        <v>20</v>
      </c>
      <c r="C31" s="187" t="str">
        <f aca="false">$D$6</f>
        <v>Versorgungsbetriebe Kronshagen GmbH</v>
      </c>
      <c r="D31" s="175"/>
      <c r="E31" s="188"/>
      <c r="F31" s="177"/>
      <c r="H31" s="189"/>
      <c r="I31" s="189"/>
      <c r="J31" s="189"/>
      <c r="K31" s="189"/>
      <c r="L31" s="179"/>
      <c r="M31" s="189"/>
      <c r="N31" s="189"/>
      <c r="O31" s="189"/>
      <c r="P31" s="189"/>
      <c r="Q31" s="190"/>
      <c r="R31" s="191"/>
      <c r="S31" s="191"/>
      <c r="T31" s="191"/>
      <c r="U31" s="191"/>
      <c r="V31" s="191"/>
      <c r="W31" s="191"/>
      <c r="X31" s="192"/>
      <c r="Y31" s="183"/>
    </row>
    <row r="32" customFormat="false" ht="15" hidden="false" customHeight="false" outlineLevel="0" collapsed="false">
      <c r="A32" s="185"/>
      <c r="B32" s="186" t="n">
        <v>21</v>
      </c>
      <c r="C32" s="187" t="str">
        <f aca="false">$D$6</f>
        <v>Versorgungsbetriebe Kronshagen GmbH</v>
      </c>
      <c r="D32" s="175"/>
      <c r="E32" s="188"/>
      <c r="F32" s="177"/>
      <c r="H32" s="189"/>
      <c r="I32" s="189"/>
      <c r="J32" s="189"/>
      <c r="K32" s="189"/>
      <c r="L32" s="179"/>
      <c r="M32" s="189"/>
      <c r="N32" s="189"/>
      <c r="O32" s="189"/>
      <c r="P32" s="189"/>
      <c r="Q32" s="190"/>
      <c r="R32" s="191"/>
      <c r="S32" s="191"/>
      <c r="T32" s="191"/>
      <c r="U32" s="191"/>
      <c r="V32" s="191"/>
      <c r="W32" s="191"/>
      <c r="X32" s="192"/>
      <c r="Y32" s="183"/>
    </row>
    <row r="33" customFormat="false" ht="15" hidden="false" customHeight="false" outlineLevel="0" collapsed="false">
      <c r="A33" s="185"/>
      <c r="B33" s="186" t="n">
        <v>22</v>
      </c>
      <c r="C33" s="187" t="str">
        <f aca="false">$D$6</f>
        <v>Versorgungsbetriebe Kronshagen GmbH</v>
      </c>
      <c r="D33" s="175"/>
      <c r="E33" s="188"/>
      <c r="F33" s="177"/>
      <c r="H33" s="189"/>
      <c r="I33" s="189"/>
      <c r="J33" s="189"/>
      <c r="K33" s="189"/>
      <c r="L33" s="179"/>
      <c r="M33" s="189"/>
      <c r="N33" s="189"/>
      <c r="O33" s="189"/>
      <c r="P33" s="189"/>
      <c r="Q33" s="190"/>
      <c r="R33" s="191"/>
      <c r="S33" s="191"/>
      <c r="T33" s="191"/>
      <c r="U33" s="191"/>
      <c r="V33" s="191"/>
      <c r="W33" s="191"/>
      <c r="X33" s="192"/>
      <c r="Y33" s="183"/>
    </row>
    <row r="34" customFormat="false" ht="15" hidden="false" customHeight="false" outlineLevel="0" collapsed="false">
      <c r="A34" s="185"/>
      <c r="B34" s="186" t="n">
        <v>23</v>
      </c>
      <c r="C34" s="187" t="str">
        <f aca="false">$D$6</f>
        <v>Versorgungsbetriebe Kronshagen GmbH</v>
      </c>
      <c r="D34" s="175"/>
      <c r="E34" s="188"/>
      <c r="F34" s="177"/>
      <c r="H34" s="189"/>
      <c r="I34" s="189"/>
      <c r="J34" s="189"/>
      <c r="K34" s="189"/>
      <c r="L34" s="179"/>
      <c r="M34" s="189"/>
      <c r="N34" s="189"/>
      <c r="O34" s="189"/>
      <c r="P34" s="189"/>
      <c r="Q34" s="190"/>
      <c r="R34" s="191"/>
      <c r="S34" s="191"/>
      <c r="T34" s="191"/>
      <c r="U34" s="191"/>
      <c r="V34" s="191"/>
      <c r="W34" s="191"/>
      <c r="X34" s="192"/>
      <c r="Y34" s="183"/>
    </row>
    <row r="35" customFormat="false" ht="15" hidden="false" customHeight="false" outlineLevel="0" collapsed="false">
      <c r="A35" s="185"/>
      <c r="B35" s="186" t="n">
        <v>24</v>
      </c>
      <c r="C35" s="187" t="str">
        <f aca="false">$D$6</f>
        <v>Versorgungsbetriebe Kronshagen GmbH</v>
      </c>
      <c r="D35" s="175"/>
      <c r="E35" s="188"/>
      <c r="F35" s="177"/>
      <c r="H35" s="189"/>
      <c r="I35" s="189"/>
      <c r="J35" s="189"/>
      <c r="K35" s="189"/>
      <c r="L35" s="179"/>
      <c r="M35" s="189"/>
      <c r="N35" s="189"/>
      <c r="O35" s="189"/>
      <c r="P35" s="189"/>
      <c r="Q35" s="190"/>
      <c r="R35" s="191"/>
      <c r="S35" s="191"/>
      <c r="T35" s="191"/>
      <c r="U35" s="191"/>
      <c r="V35" s="191"/>
      <c r="W35" s="191"/>
      <c r="X35" s="192"/>
      <c r="Y35" s="183"/>
    </row>
    <row r="36" customFormat="false" ht="15" hidden="false" customHeight="false" outlineLevel="0" collapsed="false">
      <c r="A36" s="185"/>
      <c r="B36" s="186" t="n">
        <v>25</v>
      </c>
      <c r="C36" s="187" t="str">
        <f aca="false">$D$6</f>
        <v>Versorgungsbetriebe Kronshagen GmbH</v>
      </c>
      <c r="D36" s="175"/>
      <c r="E36" s="188"/>
      <c r="F36" s="177"/>
      <c r="H36" s="189"/>
      <c r="I36" s="189"/>
      <c r="J36" s="189"/>
      <c r="K36" s="189"/>
      <c r="L36" s="179"/>
      <c r="M36" s="189"/>
      <c r="N36" s="189"/>
      <c r="O36" s="189"/>
      <c r="P36" s="189"/>
      <c r="Q36" s="190"/>
      <c r="R36" s="191"/>
      <c r="S36" s="191"/>
      <c r="T36" s="191"/>
      <c r="U36" s="191"/>
      <c r="V36" s="191"/>
      <c r="W36" s="191"/>
      <c r="X36" s="192"/>
      <c r="Y36" s="183"/>
    </row>
    <row r="37" customFormat="false" ht="15" hidden="false" customHeight="false" outlineLevel="0" collapsed="false">
      <c r="A37" s="185"/>
      <c r="B37" s="186" t="n">
        <v>26</v>
      </c>
      <c r="C37" s="187" t="str">
        <f aca="false">$D$6</f>
        <v>Versorgungsbetriebe Kronshagen GmbH</v>
      </c>
      <c r="D37" s="175"/>
      <c r="E37" s="188"/>
      <c r="F37" s="177"/>
      <c r="H37" s="189"/>
      <c r="I37" s="189"/>
      <c r="J37" s="189"/>
      <c r="K37" s="189"/>
      <c r="L37" s="179"/>
      <c r="M37" s="189"/>
      <c r="N37" s="189"/>
      <c r="O37" s="189"/>
      <c r="P37" s="189"/>
      <c r="Q37" s="190"/>
      <c r="R37" s="191"/>
      <c r="S37" s="191"/>
      <c r="T37" s="191"/>
      <c r="U37" s="191"/>
      <c r="V37" s="191"/>
      <c r="W37" s="191"/>
      <c r="X37" s="192"/>
      <c r="Y37" s="183"/>
    </row>
    <row r="38" customFormat="false" ht="15" hidden="false" customHeight="false" outlineLevel="0" collapsed="false">
      <c r="A38" s="185"/>
      <c r="B38" s="186" t="n">
        <v>27</v>
      </c>
      <c r="C38" s="187" t="str">
        <f aca="false">$D$6</f>
        <v>Versorgungsbetriebe Kronshagen GmbH</v>
      </c>
      <c r="D38" s="175"/>
      <c r="E38" s="188"/>
      <c r="F38" s="177"/>
      <c r="H38" s="189"/>
      <c r="I38" s="189"/>
      <c r="J38" s="189"/>
      <c r="K38" s="189"/>
      <c r="L38" s="179"/>
      <c r="M38" s="189"/>
      <c r="N38" s="189"/>
      <c r="O38" s="189"/>
      <c r="P38" s="189"/>
      <c r="Q38" s="190"/>
      <c r="R38" s="191"/>
      <c r="S38" s="191"/>
      <c r="T38" s="191"/>
      <c r="U38" s="191"/>
      <c r="V38" s="191"/>
      <c r="W38" s="191"/>
      <c r="X38" s="192"/>
      <c r="Y38" s="183"/>
    </row>
    <row r="39" customFormat="false" ht="15" hidden="false" customHeight="false" outlineLevel="0" collapsed="false">
      <c r="A39" s="185"/>
      <c r="B39" s="186" t="n">
        <v>28</v>
      </c>
      <c r="C39" s="187" t="str">
        <f aca="false">$D$6</f>
        <v>Versorgungsbetriebe Kronshagen GmbH</v>
      </c>
      <c r="D39" s="175"/>
      <c r="E39" s="188"/>
      <c r="F39" s="177"/>
      <c r="H39" s="189"/>
      <c r="I39" s="189"/>
      <c r="J39" s="189"/>
      <c r="K39" s="189"/>
      <c r="L39" s="179"/>
      <c r="M39" s="189"/>
      <c r="N39" s="189"/>
      <c r="O39" s="189"/>
      <c r="P39" s="189"/>
      <c r="Q39" s="190"/>
      <c r="R39" s="191"/>
      <c r="S39" s="191"/>
      <c r="T39" s="191"/>
      <c r="U39" s="191"/>
      <c r="V39" s="191"/>
      <c r="W39" s="191"/>
      <c r="X39" s="192"/>
      <c r="Y39" s="183"/>
    </row>
    <row r="40" customFormat="false" ht="15" hidden="false" customHeight="false" outlineLevel="0" collapsed="false">
      <c r="A40" s="185"/>
      <c r="B40" s="186" t="n">
        <v>29</v>
      </c>
      <c r="C40" s="187" t="str">
        <f aca="false">$D$6</f>
        <v>Versorgungsbetriebe Kronshagen GmbH</v>
      </c>
      <c r="D40" s="175"/>
      <c r="E40" s="188"/>
      <c r="F40" s="177"/>
      <c r="H40" s="189"/>
      <c r="I40" s="189"/>
      <c r="J40" s="189"/>
      <c r="K40" s="189"/>
      <c r="L40" s="179"/>
      <c r="M40" s="189"/>
      <c r="N40" s="189"/>
      <c r="O40" s="189"/>
      <c r="P40" s="189"/>
      <c r="Q40" s="190"/>
      <c r="R40" s="191"/>
      <c r="S40" s="191"/>
      <c r="T40" s="191"/>
      <c r="U40" s="191"/>
      <c r="V40" s="191"/>
      <c r="W40" s="191"/>
      <c r="X40" s="192"/>
      <c r="Y40" s="183"/>
    </row>
    <row r="41" customFormat="false" ht="15" hidden="false" customHeight="false" outlineLevel="0" collapsed="false">
      <c r="A41" s="185"/>
      <c r="B41" s="186" t="n">
        <v>30</v>
      </c>
      <c r="C41" s="187" t="str">
        <f aca="false">$D$6</f>
        <v>Versorgungsbetriebe Kronshagen GmbH</v>
      </c>
      <c r="D41" s="175"/>
      <c r="E41" s="188"/>
      <c r="F41" s="177"/>
      <c r="H41" s="189"/>
      <c r="I41" s="189"/>
      <c r="J41" s="189"/>
      <c r="K41" s="189"/>
      <c r="L41" s="179"/>
      <c r="M41" s="189"/>
      <c r="N41" s="189"/>
      <c r="O41" s="189"/>
      <c r="P41" s="189"/>
      <c r="Q41" s="190"/>
      <c r="R41" s="191"/>
      <c r="S41" s="191"/>
      <c r="T41" s="191"/>
      <c r="U41" s="191"/>
      <c r="V41" s="191"/>
      <c r="W41" s="191"/>
      <c r="X41" s="192"/>
      <c r="Y41" s="183"/>
    </row>
  </sheetData>
  <sheetProtection sheet="true" objects="true" scenarios="true"/>
  <conditionalFormatting sqref="F11:F21;H11:K21;M11:P21;R11:Y21;R26:Y41;Y22:Y25;M26:P41;H26:K41;F26:F41">
    <cfRule type="expression" priority="2" aboveAverage="0" equalAverage="0" bottom="0" percent="0" rank="0" text="" dxfId="0">
      <formula>ISERROR(F11)</formula>
    </cfRule>
  </conditionalFormatting>
  <conditionalFormatting sqref="Y12:Y41;E12:F21;E26:F41">
    <cfRule type="duplicateValues" priority="3" aboveAverage="0" equalAverage="0" bottom="0" percent="0" rank="0" text="" dxfId="1">
      <formula>0</formula>
    </cfRule>
  </conditionalFormatting>
  <conditionalFormatting sqref="L11:L21;L26:L41">
    <cfRule type="expression" priority="4" aboveAverage="0" equalAverage="0" bottom="0" percent="0" rank="0" text="" dxfId="2">
      <formula>ISERROR(L11)</formula>
    </cfRule>
  </conditionalFormatting>
  <conditionalFormatting sqref="Q11:Q21;Q26:Q41">
    <cfRule type="expression" priority="5" aboveAverage="0" equalAverage="0" bottom="0" percent="0" rank="0" text="" dxfId="3">
      <formula>ISERROR(Q11)</formula>
    </cfRule>
  </conditionalFormatting>
  <conditionalFormatting sqref="F22:F24;H22:K24;M22:P24;R22:X24">
    <cfRule type="expression" priority="6" aboveAverage="0" equalAverage="0" bottom="0" percent="0" rank="0" text="" dxfId="4">
      <formula>ISERROR(F22)</formula>
    </cfRule>
  </conditionalFormatting>
  <conditionalFormatting sqref="E22:F24">
    <cfRule type="duplicateValues" priority="7" aboveAverage="0" equalAverage="0" bottom="0" percent="0" rank="0" text="" dxfId="5">
      <formula>0</formula>
    </cfRule>
  </conditionalFormatting>
  <conditionalFormatting sqref="L22:L24">
    <cfRule type="expression" priority="8" aboveAverage="0" equalAverage="0" bottom="0" percent="0" rank="0" text="" dxfId="6">
      <formula>ISERROR(L22)</formula>
    </cfRule>
  </conditionalFormatting>
  <conditionalFormatting sqref="Q22:Q24">
    <cfRule type="expression" priority="9" aboveAverage="0" equalAverage="0" bottom="0" percent="0" rank="0" text="" dxfId="7">
      <formula>ISERROR(Q22)</formula>
    </cfRule>
  </conditionalFormatting>
  <conditionalFormatting sqref="F25;H25:K25;M25:P25;R25:X25">
    <cfRule type="expression" priority="10" aboveAverage="0" equalAverage="0" bottom="0" percent="0" rank="0" text="" dxfId="8">
      <formula>ISERROR(F25)</formula>
    </cfRule>
  </conditionalFormatting>
  <conditionalFormatting sqref="E25:F25">
    <cfRule type="duplicateValues" priority="11" aboveAverage="0" equalAverage="0" bottom="0" percent="0" rank="0" text="" dxfId="9">
      <formula>0</formula>
    </cfRule>
  </conditionalFormatting>
  <conditionalFormatting sqref="L25">
    <cfRule type="expression" priority="12" aboveAverage="0" equalAverage="0" bottom="0" percent="0" rank="0" text="" dxfId="10">
      <formula>ISERROR(L25)</formula>
    </cfRule>
  </conditionalFormatting>
  <conditionalFormatting sqref="Q25">
    <cfRule type="expression" priority="13" aboveAverage="0" equalAverage="0" bottom="0" percent="0" rank="0" text="" dxfId="11">
      <formula>ISERROR(Q25)</formula>
    </cfRule>
  </conditionalFormatting>
  <dataValidations count="2">
    <dataValidation allowBlank="true" error="Bitte Profilwahl gemäß Auswahlfeld" errorTitle="Profil-Art" operator="between" showDropDown="false" showErrorMessage="true" showInputMessage="true" sqref="D12:D41" type="list">
      <formula1>"BDEW,Ind.-Koef."</formula1>
      <formula2>0</formula2>
    </dataValidation>
    <dataValidation allowBlank="true" error="Bitte Profilwahl gemäß Auswahlfeld" errorTitle="Profil-Art" operator="between" showDropDown="false" showErrorMessage="true" showInputMessage="true" sqref="D11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D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5" activeCellId="0" sqref="I5"/>
    </sheetView>
  </sheetViews>
  <sheetFormatPr defaultRowHeight="12.75"/>
  <cols>
    <col collapsed="false" hidden="false" max="1" min="1" style="193" width="2.85204081632653"/>
    <col collapsed="false" hidden="false" max="2" min="2" style="193" width="14.984693877551"/>
    <col collapsed="false" hidden="false" max="3" min="3" style="193" width="14.6224489795918"/>
    <col collapsed="false" hidden="true" max="4" min="4" style="193" width="0"/>
    <col collapsed="false" hidden="false" max="5" min="5" style="193" width="4.99489795918367"/>
    <col collapsed="false" hidden="false" max="12" min="6" style="193" width="12.5969387755102"/>
    <col collapsed="false" hidden="false" max="30" min="13" style="193" width="5.70408163265306"/>
    <col collapsed="false" hidden="false" max="31" min="31" style="193" width="11.2959183673469"/>
    <col collapsed="false" hidden="true" max="1025" min="32" style="193" width="0"/>
  </cols>
  <sheetData>
    <row r="1" customFormat="false" ht="75" hidden="false" customHeight="tru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</row>
    <row r="2" customFormat="false" ht="23.25" hidden="false" customHeight="false" outlineLevel="0" collapsed="false">
      <c r="B2" s="194" t="s">
        <v>315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</row>
    <row r="3" customFormat="false" ht="15" hidden="false" customHeight="true" outlineLevel="0" collapsed="false">
      <c r="B3" s="194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</row>
    <row r="4" customFormat="false" ht="15" hidden="false" customHeight="true" outlineLevel="0" collapsed="false">
      <c r="B4" s="195" t="s">
        <v>74</v>
      </c>
      <c r="C4" s="196" t="str">
        <f aca="false">Netzbetreiber!$D$9</f>
        <v>Versorgungsbetriebe Kronshagen GmbH</v>
      </c>
      <c r="D4" s="197"/>
      <c r="E4" s="0"/>
      <c r="F4" s="0"/>
      <c r="G4" s="197"/>
      <c r="H4" s="0"/>
      <c r="I4" s="197"/>
      <c r="J4" s="198"/>
      <c r="K4" s="0"/>
      <c r="L4" s="0"/>
      <c r="M4" s="199" t="s">
        <v>316</v>
      </c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</row>
    <row r="5" customFormat="false" ht="15" hidden="false" customHeight="false" outlineLevel="0" collapsed="false">
      <c r="B5" s="200" t="s">
        <v>75</v>
      </c>
      <c r="C5" s="201" t="str">
        <f aca="false">Netzbetreiber!$D$28</f>
        <v>Versorgungsbetriebe Kronshagen GmbH</v>
      </c>
      <c r="D5" s="202"/>
      <c r="E5" s="197"/>
      <c r="F5" s="197"/>
      <c r="G5" s="197"/>
      <c r="H5" s="0"/>
      <c r="I5" s="197"/>
      <c r="J5" s="197"/>
      <c r="K5" s="197"/>
      <c r="L5" s="197"/>
      <c r="M5" s="68" t="s">
        <v>317</v>
      </c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</row>
    <row r="6" customFormat="false" ht="15" hidden="false" customHeight="false" outlineLevel="0" collapsed="false">
      <c r="B6" s="195" t="s">
        <v>318</v>
      </c>
      <c r="C6" s="196" t="str">
        <f aca="false">Netzbetreiber!$D$11</f>
        <v>9870085500007</v>
      </c>
      <c r="D6" s="202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</row>
    <row r="7" customFormat="false" ht="15.75" hidden="false" customHeight="false" outlineLevel="0" collapsed="false">
      <c r="B7" s="195" t="s">
        <v>77</v>
      </c>
      <c r="C7" s="203" t="n">
        <f aca="false">Netzbetreiber!$D$6</f>
        <v>42278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</row>
    <row r="8" customFormat="false" ht="15.75" hidden="false" customHeight="false" outlineLevel="0" collapsed="false">
      <c r="B8" s="7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204" t="s">
        <v>319</v>
      </c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</row>
    <row r="9" customFormat="false" ht="15.75" hidden="false" customHeight="false" outlineLevel="0" collapsed="false"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205" t="s">
        <v>320</v>
      </c>
      <c r="N9" s="206" t="s">
        <v>321</v>
      </c>
      <c r="O9" s="207" t="s">
        <v>322</v>
      </c>
      <c r="P9" s="207" t="s">
        <v>323</v>
      </c>
      <c r="Q9" s="207" t="s">
        <v>324</v>
      </c>
      <c r="R9" s="207" t="s">
        <v>325</v>
      </c>
      <c r="S9" s="207" t="s">
        <v>326</v>
      </c>
      <c r="T9" s="207" t="s">
        <v>327</v>
      </c>
      <c r="U9" s="207" t="s">
        <v>328</v>
      </c>
      <c r="V9" s="207" t="s">
        <v>329</v>
      </c>
      <c r="W9" s="207" t="s">
        <v>330</v>
      </c>
      <c r="X9" s="207" t="s">
        <v>331</v>
      </c>
      <c r="Y9" s="207" t="s">
        <v>332</v>
      </c>
      <c r="Z9" s="207" t="s">
        <v>333</v>
      </c>
      <c r="AA9" s="207" t="s">
        <v>334</v>
      </c>
      <c r="AB9" s="207" t="s">
        <v>335</v>
      </c>
      <c r="AC9" s="208" t="s">
        <v>336</v>
      </c>
      <c r="AD9" s="208" t="s">
        <v>337</v>
      </c>
    </row>
    <row r="10" customFormat="false" ht="72" hidden="false" customHeight="true" outlineLevel="0" collapsed="false">
      <c r="B10" s="209" t="s">
        <v>338</v>
      </c>
      <c r="C10" s="209"/>
      <c r="D10" s="210" t="n">
        <v>2</v>
      </c>
      <c r="E10" s="211" t="str">
        <f aca="false">IF(ISERROR(HLOOKUP(E$11,$M$9:$AD$33,$D10,0)),"",HLOOKUP(E$11,$M$9:$AD$33,$D10,0))</f>
        <v/>
      </c>
      <c r="F10" s="212" t="s">
        <v>339</v>
      </c>
      <c r="G10" s="212"/>
      <c r="H10" s="212"/>
      <c r="I10" s="212"/>
      <c r="J10" s="212"/>
      <c r="K10" s="212"/>
      <c r="L10" s="212"/>
      <c r="M10" s="213" t="s">
        <v>340</v>
      </c>
      <c r="N10" s="214" t="s">
        <v>341</v>
      </c>
      <c r="O10" s="215" t="s">
        <v>342</v>
      </c>
      <c r="P10" s="216" t="s">
        <v>343</v>
      </c>
      <c r="Q10" s="216" t="s">
        <v>344</v>
      </c>
      <c r="R10" s="216" t="s">
        <v>345</v>
      </c>
      <c r="S10" s="216" t="s">
        <v>346</v>
      </c>
      <c r="T10" s="216" t="s">
        <v>347</v>
      </c>
      <c r="U10" s="216" t="s">
        <v>348</v>
      </c>
      <c r="V10" s="216" t="s">
        <v>349</v>
      </c>
      <c r="W10" s="216" t="s">
        <v>350</v>
      </c>
      <c r="X10" s="216" t="s">
        <v>351</v>
      </c>
      <c r="Y10" s="216" t="s">
        <v>352</v>
      </c>
      <c r="Z10" s="216" t="s">
        <v>353</v>
      </c>
      <c r="AA10" s="216" t="s">
        <v>354</v>
      </c>
      <c r="AB10" s="216" t="s">
        <v>355</v>
      </c>
      <c r="AC10" s="217" t="s">
        <v>356</v>
      </c>
      <c r="AD10" s="217" t="s">
        <v>357</v>
      </c>
    </row>
    <row r="11" customFormat="false" ht="15.75" hidden="false" customHeight="false" outlineLevel="0" collapsed="false">
      <c r="B11" s="218" t="s">
        <v>358</v>
      </c>
      <c r="C11" s="219"/>
      <c r="D11" s="220" t="n">
        <v>3</v>
      </c>
      <c r="E11" s="221"/>
      <c r="F11" s="222" t="s">
        <v>359</v>
      </c>
      <c r="G11" s="223" t="s">
        <v>360</v>
      </c>
      <c r="H11" s="223" t="s">
        <v>361</v>
      </c>
      <c r="I11" s="223" t="s">
        <v>362</v>
      </c>
      <c r="J11" s="223" t="s">
        <v>363</v>
      </c>
      <c r="K11" s="223" t="s">
        <v>364</v>
      </c>
      <c r="L11" s="224" t="s">
        <v>365</v>
      </c>
      <c r="M11" s="225" t="n">
        <v>0</v>
      </c>
      <c r="N11" s="226" t="n">
        <v>0</v>
      </c>
      <c r="O11" s="227" t="n">
        <v>0</v>
      </c>
      <c r="P11" s="227" t="n">
        <v>0</v>
      </c>
      <c r="Q11" s="227" t="n">
        <v>0</v>
      </c>
      <c r="R11" s="227" t="n">
        <v>0</v>
      </c>
      <c r="S11" s="227" t="n">
        <v>0</v>
      </c>
      <c r="T11" s="227" t="n">
        <v>0</v>
      </c>
      <c r="U11" s="227" t="n">
        <v>0</v>
      </c>
      <c r="V11" s="227" t="n">
        <v>0</v>
      </c>
      <c r="W11" s="227" t="n">
        <v>1</v>
      </c>
      <c r="X11" s="227" t="n">
        <v>0</v>
      </c>
      <c r="Y11" s="227" t="n">
        <v>0</v>
      </c>
      <c r="Z11" s="227" t="n">
        <v>0</v>
      </c>
      <c r="AA11" s="227" t="n">
        <v>0</v>
      </c>
      <c r="AB11" s="227" t="n">
        <v>0</v>
      </c>
      <c r="AC11" s="228" t="n">
        <v>0</v>
      </c>
      <c r="AD11" s="225" t="n">
        <v>0</v>
      </c>
    </row>
    <row r="12" customFormat="false" ht="15" hidden="false" customHeight="false" outlineLevel="0" collapsed="false">
      <c r="B12" s="229" t="s">
        <v>366</v>
      </c>
      <c r="C12" s="230"/>
      <c r="D12" s="231" t="n">
        <v>4</v>
      </c>
      <c r="E12" s="232" t="n">
        <f aca="false">MIN(SUMPRODUCT($M$11:$AD$11,M12:AD12),1)</f>
        <v>1</v>
      </c>
      <c r="F12" s="233" t="s">
        <v>365</v>
      </c>
      <c r="G12" s="234" t="s">
        <v>365</v>
      </c>
      <c r="H12" s="234" t="s">
        <v>365</v>
      </c>
      <c r="I12" s="234" t="s">
        <v>365</v>
      </c>
      <c r="J12" s="234" t="s">
        <v>365</v>
      </c>
      <c r="K12" s="234" t="s">
        <v>365</v>
      </c>
      <c r="L12" s="235" t="s">
        <v>365</v>
      </c>
      <c r="M12" s="236" t="n">
        <v>1</v>
      </c>
      <c r="N12" s="237" t="n">
        <v>1</v>
      </c>
      <c r="O12" s="238" t="n">
        <v>1</v>
      </c>
      <c r="P12" s="238" t="n">
        <v>1</v>
      </c>
      <c r="Q12" s="238" t="n">
        <v>1</v>
      </c>
      <c r="R12" s="238" t="n">
        <v>1</v>
      </c>
      <c r="S12" s="238" t="n">
        <v>1</v>
      </c>
      <c r="T12" s="238" t="n">
        <v>1</v>
      </c>
      <c r="U12" s="238" t="n">
        <v>1</v>
      </c>
      <c r="V12" s="238" t="n">
        <v>1</v>
      </c>
      <c r="W12" s="238" t="n">
        <v>1</v>
      </c>
      <c r="X12" s="238" t="n">
        <v>1</v>
      </c>
      <c r="Y12" s="238" t="n">
        <v>1</v>
      </c>
      <c r="Z12" s="238" t="n">
        <v>1</v>
      </c>
      <c r="AA12" s="238" t="n">
        <v>1</v>
      </c>
      <c r="AB12" s="238" t="n">
        <v>1</v>
      </c>
      <c r="AC12" s="239" t="n">
        <v>1</v>
      </c>
      <c r="AD12" s="240" t="n">
        <v>1</v>
      </c>
    </row>
    <row r="13" customFormat="false" ht="15" hidden="false" customHeight="false" outlineLevel="0" collapsed="false">
      <c r="B13" s="241" t="s">
        <v>367</v>
      </c>
      <c r="C13" s="242"/>
      <c r="D13" s="231" t="n">
        <v>5</v>
      </c>
      <c r="E13" s="243" t="n">
        <f aca="false">MIN(SUMPRODUCT($M$11:$AD$11,M13:AD13),1)</f>
        <v>0</v>
      </c>
      <c r="F13" s="244" t="s">
        <v>365</v>
      </c>
      <c r="G13" s="245" t="s">
        <v>365</v>
      </c>
      <c r="H13" s="245" t="s">
        <v>365</v>
      </c>
      <c r="I13" s="245" t="s">
        <v>365</v>
      </c>
      <c r="J13" s="245" t="s">
        <v>365</v>
      </c>
      <c r="K13" s="245" t="s">
        <v>365</v>
      </c>
      <c r="L13" s="246" t="s">
        <v>365</v>
      </c>
      <c r="M13" s="236"/>
      <c r="N13" s="247"/>
      <c r="O13" s="116"/>
      <c r="P13" s="116"/>
      <c r="Q13" s="116"/>
      <c r="R13" s="116"/>
      <c r="S13" s="116"/>
      <c r="T13" s="116"/>
      <c r="U13" s="116" t="n">
        <v>1</v>
      </c>
      <c r="V13" s="116"/>
      <c r="W13" s="116"/>
      <c r="X13" s="116"/>
      <c r="Y13" s="116"/>
      <c r="Z13" s="116" t="n">
        <v>1</v>
      </c>
      <c r="AA13" s="116"/>
      <c r="AB13" s="116" t="n">
        <v>1</v>
      </c>
      <c r="AC13" s="248"/>
      <c r="AD13" s="249"/>
    </row>
    <row r="14" customFormat="false" ht="15" hidden="false" customHeight="false" outlineLevel="0" collapsed="false">
      <c r="B14" s="241" t="s">
        <v>368</v>
      </c>
      <c r="C14" s="242"/>
      <c r="D14" s="231" t="n">
        <v>6</v>
      </c>
      <c r="E14" s="243" t="n">
        <f aca="false">MIN(SUMPRODUCT($M$11:$AD$11,M14:AD14),1)</f>
        <v>0</v>
      </c>
      <c r="F14" s="244" t="s">
        <v>365</v>
      </c>
      <c r="G14" s="245" t="s">
        <v>369</v>
      </c>
      <c r="H14" s="245" t="s">
        <v>369</v>
      </c>
      <c r="I14" s="245" t="s">
        <v>369</v>
      </c>
      <c r="J14" s="245" t="s">
        <v>369</v>
      </c>
      <c r="K14" s="245" t="s">
        <v>369</v>
      </c>
      <c r="L14" s="246" t="s">
        <v>369</v>
      </c>
      <c r="M14" s="236"/>
      <c r="N14" s="247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248"/>
      <c r="AD14" s="249"/>
    </row>
    <row r="15" customFormat="false" ht="15" hidden="false" customHeight="false" outlineLevel="0" collapsed="false">
      <c r="B15" s="241" t="s">
        <v>370</v>
      </c>
      <c r="C15" s="242"/>
      <c r="D15" s="231" t="n">
        <v>7</v>
      </c>
      <c r="E15" s="243" t="n">
        <f aca="false">MIN(SUMPRODUCT($M$11:$AD$11,M15:AD15),1)</f>
        <v>0</v>
      </c>
      <c r="F15" s="244" t="s">
        <v>369</v>
      </c>
      <c r="G15" s="245" t="s">
        <v>364</v>
      </c>
      <c r="H15" s="245" t="s">
        <v>369</v>
      </c>
      <c r="I15" s="245" t="s">
        <v>369</v>
      </c>
      <c r="J15" s="245" t="s">
        <v>369</v>
      </c>
      <c r="K15" s="245" t="s">
        <v>369</v>
      </c>
      <c r="L15" s="246" t="s">
        <v>369</v>
      </c>
      <c r="M15" s="236"/>
      <c r="N15" s="247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248"/>
      <c r="AD15" s="249"/>
    </row>
    <row r="16" customFormat="false" ht="15" hidden="false" customHeight="false" outlineLevel="0" collapsed="false">
      <c r="B16" s="250" t="s">
        <v>371</v>
      </c>
      <c r="C16" s="242"/>
      <c r="D16" s="231" t="n">
        <v>8</v>
      </c>
      <c r="E16" s="243" t="n">
        <f aca="false">MIN(SUMPRODUCT($M$11:$AD$11,M16:AD16),1)</f>
        <v>1</v>
      </c>
      <c r="F16" s="244" t="s">
        <v>369</v>
      </c>
      <c r="G16" s="245" t="s">
        <v>369</v>
      </c>
      <c r="H16" s="245" t="s">
        <v>369</v>
      </c>
      <c r="I16" s="245" t="s">
        <v>369</v>
      </c>
      <c r="J16" s="245" t="s">
        <v>365</v>
      </c>
      <c r="K16" s="245" t="s">
        <v>369</v>
      </c>
      <c r="L16" s="246" t="s">
        <v>369</v>
      </c>
      <c r="M16" s="236" t="n">
        <v>1</v>
      </c>
      <c r="N16" s="247" t="n">
        <v>1</v>
      </c>
      <c r="O16" s="116" t="n">
        <v>1</v>
      </c>
      <c r="P16" s="116" t="n">
        <v>1</v>
      </c>
      <c r="Q16" s="116" t="n">
        <v>1</v>
      </c>
      <c r="R16" s="116" t="n">
        <v>1</v>
      </c>
      <c r="S16" s="116" t="n">
        <v>1</v>
      </c>
      <c r="T16" s="116" t="n">
        <v>1</v>
      </c>
      <c r="U16" s="116" t="n">
        <v>1</v>
      </c>
      <c r="V16" s="116" t="n">
        <v>1</v>
      </c>
      <c r="W16" s="116" t="n">
        <v>1</v>
      </c>
      <c r="X16" s="116" t="n">
        <v>1</v>
      </c>
      <c r="Y16" s="116" t="n">
        <v>1</v>
      </c>
      <c r="Z16" s="116" t="n">
        <v>1</v>
      </c>
      <c r="AA16" s="116" t="n">
        <v>1</v>
      </c>
      <c r="AB16" s="116" t="n">
        <v>1</v>
      </c>
      <c r="AC16" s="248" t="n">
        <v>1</v>
      </c>
      <c r="AD16" s="249" t="n">
        <v>1</v>
      </c>
    </row>
    <row r="17" customFormat="false" ht="15" hidden="false" customHeight="false" outlineLevel="0" collapsed="false">
      <c r="B17" s="250" t="s">
        <v>372</v>
      </c>
      <c r="C17" s="242"/>
      <c r="D17" s="231" t="n">
        <v>9</v>
      </c>
      <c r="E17" s="243" t="n">
        <f aca="false">MIN(SUMPRODUCT($M$11:$AD$11,M17:AD17),1)</f>
        <v>1</v>
      </c>
      <c r="F17" s="244" t="s">
        <v>369</v>
      </c>
      <c r="G17" s="245" t="s">
        <v>369</v>
      </c>
      <c r="H17" s="245" t="s">
        <v>369</v>
      </c>
      <c r="I17" s="245" t="s">
        <v>369</v>
      </c>
      <c r="J17" s="245" t="s">
        <v>369</v>
      </c>
      <c r="K17" s="245" t="s">
        <v>369</v>
      </c>
      <c r="L17" s="246" t="s">
        <v>365</v>
      </c>
      <c r="M17" s="236" t="n">
        <v>1</v>
      </c>
      <c r="N17" s="247" t="n">
        <v>1</v>
      </c>
      <c r="O17" s="116" t="n">
        <v>1</v>
      </c>
      <c r="P17" s="116" t="n">
        <v>1</v>
      </c>
      <c r="Q17" s="116" t="n">
        <v>1</v>
      </c>
      <c r="R17" s="116" t="n">
        <v>1</v>
      </c>
      <c r="S17" s="116" t="n">
        <v>1</v>
      </c>
      <c r="T17" s="116" t="n">
        <v>1</v>
      </c>
      <c r="U17" s="116" t="n">
        <v>1</v>
      </c>
      <c r="V17" s="116" t="n">
        <v>1</v>
      </c>
      <c r="W17" s="116" t="n">
        <v>1</v>
      </c>
      <c r="X17" s="116" t="n">
        <v>1</v>
      </c>
      <c r="Y17" s="116" t="n">
        <v>1</v>
      </c>
      <c r="Z17" s="116" t="n">
        <v>1</v>
      </c>
      <c r="AA17" s="116" t="n">
        <v>1</v>
      </c>
      <c r="AB17" s="116" t="n">
        <v>1</v>
      </c>
      <c r="AC17" s="248" t="n">
        <v>1</v>
      </c>
      <c r="AD17" s="249" t="n">
        <v>1</v>
      </c>
    </row>
    <row r="18" customFormat="false" ht="15" hidden="false" customHeight="false" outlineLevel="0" collapsed="false">
      <c r="B18" s="250" t="s">
        <v>373</v>
      </c>
      <c r="C18" s="242"/>
      <c r="D18" s="231" t="n">
        <v>10</v>
      </c>
      <c r="E18" s="243" t="n">
        <f aca="false">MIN(SUMPRODUCT($M$11:$AD$11,M18:AD18),1)</f>
        <v>1</v>
      </c>
      <c r="F18" s="244" t="s">
        <v>365</v>
      </c>
      <c r="G18" s="245" t="s">
        <v>369</v>
      </c>
      <c r="H18" s="245" t="s">
        <v>369</v>
      </c>
      <c r="I18" s="245" t="s">
        <v>369</v>
      </c>
      <c r="J18" s="245" t="s">
        <v>369</v>
      </c>
      <c r="K18" s="245" t="s">
        <v>369</v>
      </c>
      <c r="L18" s="246" t="s">
        <v>369</v>
      </c>
      <c r="M18" s="236" t="n">
        <v>1</v>
      </c>
      <c r="N18" s="247" t="n">
        <v>1</v>
      </c>
      <c r="O18" s="116" t="n">
        <v>1</v>
      </c>
      <c r="P18" s="116" t="n">
        <v>1</v>
      </c>
      <c r="Q18" s="116" t="n">
        <v>1</v>
      </c>
      <c r="R18" s="116" t="n">
        <v>1</v>
      </c>
      <c r="S18" s="116" t="n">
        <v>1</v>
      </c>
      <c r="T18" s="116" t="n">
        <v>1</v>
      </c>
      <c r="U18" s="116" t="n">
        <v>1</v>
      </c>
      <c r="V18" s="116" t="n">
        <v>1</v>
      </c>
      <c r="W18" s="116" t="n">
        <v>1</v>
      </c>
      <c r="X18" s="116" t="n">
        <v>1</v>
      </c>
      <c r="Y18" s="116" t="n">
        <v>1</v>
      </c>
      <c r="Z18" s="116" t="n">
        <v>1</v>
      </c>
      <c r="AA18" s="116" t="n">
        <v>1</v>
      </c>
      <c r="AB18" s="116" t="n">
        <v>1</v>
      </c>
      <c r="AC18" s="248" t="n">
        <v>1</v>
      </c>
      <c r="AD18" s="249" t="n">
        <v>1</v>
      </c>
    </row>
    <row r="19" customFormat="false" ht="15" hidden="false" customHeight="false" outlineLevel="0" collapsed="false">
      <c r="B19" s="250" t="s">
        <v>374</v>
      </c>
      <c r="C19" s="242"/>
      <c r="D19" s="231" t="n">
        <v>11</v>
      </c>
      <c r="E19" s="243" t="n">
        <f aca="false">MIN(SUMPRODUCT($M$11:$AD$11,M19:AD19),1)</f>
        <v>1</v>
      </c>
      <c r="F19" s="244" t="s">
        <v>365</v>
      </c>
      <c r="G19" s="245" t="s">
        <v>365</v>
      </c>
      <c r="H19" s="245" t="s">
        <v>365</v>
      </c>
      <c r="I19" s="245" t="s">
        <v>365</v>
      </c>
      <c r="J19" s="245" t="s">
        <v>365</v>
      </c>
      <c r="K19" s="245" t="s">
        <v>365</v>
      </c>
      <c r="L19" s="246" t="s">
        <v>365</v>
      </c>
      <c r="M19" s="236" t="n">
        <v>1</v>
      </c>
      <c r="N19" s="247" t="n">
        <v>1</v>
      </c>
      <c r="O19" s="116" t="n">
        <v>1</v>
      </c>
      <c r="P19" s="116" t="n">
        <v>1</v>
      </c>
      <c r="Q19" s="116" t="n">
        <v>1</v>
      </c>
      <c r="R19" s="116" t="n">
        <v>1</v>
      </c>
      <c r="S19" s="116" t="n">
        <v>1</v>
      </c>
      <c r="T19" s="116" t="n">
        <v>1</v>
      </c>
      <c r="U19" s="116" t="n">
        <v>1</v>
      </c>
      <c r="V19" s="116" t="n">
        <v>1</v>
      </c>
      <c r="W19" s="116" t="n">
        <v>1</v>
      </c>
      <c r="X19" s="116" t="n">
        <v>1</v>
      </c>
      <c r="Y19" s="116" t="n">
        <v>1</v>
      </c>
      <c r="Z19" s="116" t="n">
        <v>1</v>
      </c>
      <c r="AA19" s="116" t="n">
        <v>1</v>
      </c>
      <c r="AB19" s="116" t="n">
        <v>1</v>
      </c>
      <c r="AC19" s="248" t="n">
        <v>1</v>
      </c>
      <c r="AD19" s="249" t="n">
        <v>1</v>
      </c>
    </row>
    <row r="20" customFormat="false" ht="15" hidden="false" customHeight="false" outlineLevel="0" collapsed="false">
      <c r="B20" s="250" t="s">
        <v>375</v>
      </c>
      <c r="C20" s="242"/>
      <c r="D20" s="231" t="n">
        <v>12</v>
      </c>
      <c r="E20" s="243" t="n">
        <f aca="false">MIN(SUMPRODUCT($M$11:$AD$11,M20:AD20),1)</f>
        <v>1</v>
      </c>
      <c r="F20" s="244" t="s">
        <v>369</v>
      </c>
      <c r="G20" s="245" t="s">
        <v>369</v>
      </c>
      <c r="H20" s="245" t="s">
        <v>369</v>
      </c>
      <c r="I20" s="245" t="s">
        <v>365</v>
      </c>
      <c r="J20" s="245" t="s">
        <v>369</v>
      </c>
      <c r="K20" s="245" t="s">
        <v>369</v>
      </c>
      <c r="L20" s="246" t="s">
        <v>369</v>
      </c>
      <c r="M20" s="236" t="n">
        <v>1</v>
      </c>
      <c r="N20" s="247" t="n">
        <v>1</v>
      </c>
      <c r="O20" s="116" t="n">
        <v>1</v>
      </c>
      <c r="P20" s="116" t="n">
        <v>1</v>
      </c>
      <c r="Q20" s="116" t="n">
        <v>1</v>
      </c>
      <c r="R20" s="116" t="n">
        <v>1</v>
      </c>
      <c r="S20" s="116" t="n">
        <v>1</v>
      </c>
      <c r="T20" s="116" t="n">
        <v>1</v>
      </c>
      <c r="U20" s="116" t="n">
        <v>1</v>
      </c>
      <c r="V20" s="116" t="n">
        <v>1</v>
      </c>
      <c r="W20" s="116" t="n">
        <v>1</v>
      </c>
      <c r="X20" s="116" t="n">
        <v>1</v>
      </c>
      <c r="Y20" s="116" t="n">
        <v>1</v>
      </c>
      <c r="Z20" s="116" t="n">
        <v>1</v>
      </c>
      <c r="AA20" s="116" t="n">
        <v>1</v>
      </c>
      <c r="AB20" s="116" t="n">
        <v>1</v>
      </c>
      <c r="AC20" s="248" t="n">
        <v>1</v>
      </c>
      <c r="AD20" s="249" t="n">
        <v>1</v>
      </c>
    </row>
    <row r="21" customFormat="false" ht="15" hidden="false" customHeight="false" outlineLevel="0" collapsed="false">
      <c r="B21" s="250" t="s">
        <v>376</v>
      </c>
      <c r="C21" s="242"/>
      <c r="D21" s="231" t="n">
        <v>13</v>
      </c>
      <c r="E21" s="243" t="n">
        <f aca="false">MIN(SUMPRODUCT($M$11:$AD$11,M21:AD21),1)</f>
        <v>1</v>
      </c>
      <c r="F21" s="244" t="s">
        <v>369</v>
      </c>
      <c r="G21" s="245" t="s">
        <v>369</v>
      </c>
      <c r="H21" s="245" t="s">
        <v>369</v>
      </c>
      <c r="I21" s="245" t="s">
        <v>369</v>
      </c>
      <c r="J21" s="245" t="s">
        <v>369</v>
      </c>
      <c r="K21" s="245" t="s">
        <v>369</v>
      </c>
      <c r="L21" s="246" t="s">
        <v>365</v>
      </c>
      <c r="M21" s="236" t="n">
        <v>1</v>
      </c>
      <c r="N21" s="247" t="n">
        <v>1</v>
      </c>
      <c r="O21" s="116" t="n">
        <v>1</v>
      </c>
      <c r="P21" s="116" t="n">
        <v>1</v>
      </c>
      <c r="Q21" s="116" t="n">
        <v>1</v>
      </c>
      <c r="R21" s="116" t="n">
        <v>1</v>
      </c>
      <c r="S21" s="116" t="n">
        <v>1</v>
      </c>
      <c r="T21" s="116" t="n">
        <v>1</v>
      </c>
      <c r="U21" s="116" t="n">
        <v>1</v>
      </c>
      <c r="V21" s="116" t="n">
        <v>1</v>
      </c>
      <c r="W21" s="116" t="n">
        <v>1</v>
      </c>
      <c r="X21" s="116" t="n">
        <v>1</v>
      </c>
      <c r="Y21" s="116" t="n">
        <v>1</v>
      </c>
      <c r="Z21" s="116" t="n">
        <v>1</v>
      </c>
      <c r="AA21" s="116" t="n">
        <v>1</v>
      </c>
      <c r="AB21" s="116" t="n">
        <v>1</v>
      </c>
      <c r="AC21" s="248" t="n">
        <v>1</v>
      </c>
      <c r="AD21" s="249" t="n">
        <v>1</v>
      </c>
    </row>
    <row r="22" customFormat="false" ht="15" hidden="false" customHeight="false" outlineLevel="0" collapsed="false">
      <c r="B22" s="250" t="s">
        <v>377</v>
      </c>
      <c r="C22" s="242"/>
      <c r="D22" s="231" t="n">
        <v>14</v>
      </c>
      <c r="E22" s="243" t="n">
        <f aca="false">MIN(SUMPRODUCT($M$11:$AD$11,M22:AD22),1)</f>
        <v>1</v>
      </c>
      <c r="F22" s="244" t="s">
        <v>365</v>
      </c>
      <c r="G22" s="245" t="s">
        <v>369</v>
      </c>
      <c r="H22" s="245" t="s">
        <v>369</v>
      </c>
      <c r="I22" s="245" t="s">
        <v>369</v>
      </c>
      <c r="J22" s="245" t="s">
        <v>369</v>
      </c>
      <c r="K22" s="245" t="s">
        <v>369</v>
      </c>
      <c r="L22" s="246" t="s">
        <v>369</v>
      </c>
      <c r="M22" s="236" t="n">
        <v>1</v>
      </c>
      <c r="N22" s="247" t="n">
        <v>1</v>
      </c>
      <c r="O22" s="116" t="n">
        <v>1</v>
      </c>
      <c r="P22" s="116" t="n">
        <v>1</v>
      </c>
      <c r="Q22" s="116" t="n">
        <v>1</v>
      </c>
      <c r="R22" s="116" t="n">
        <v>1</v>
      </c>
      <c r="S22" s="116" t="n">
        <v>1</v>
      </c>
      <c r="T22" s="116" t="n">
        <v>1</v>
      </c>
      <c r="U22" s="116" t="n">
        <v>1</v>
      </c>
      <c r="V22" s="116" t="n">
        <v>1</v>
      </c>
      <c r="W22" s="116" t="n">
        <v>1</v>
      </c>
      <c r="X22" s="116" t="n">
        <v>1</v>
      </c>
      <c r="Y22" s="116" t="n">
        <v>1</v>
      </c>
      <c r="Z22" s="116" t="n">
        <v>1</v>
      </c>
      <c r="AA22" s="116" t="n">
        <v>1</v>
      </c>
      <c r="AB22" s="116" t="n">
        <v>1</v>
      </c>
      <c r="AC22" s="248" t="n">
        <v>1</v>
      </c>
      <c r="AD22" s="249" t="n">
        <v>1</v>
      </c>
    </row>
    <row r="23" customFormat="false" ht="15" hidden="false" customHeight="false" outlineLevel="0" collapsed="false">
      <c r="B23" s="241" t="s">
        <v>378</v>
      </c>
      <c r="C23" s="242"/>
      <c r="D23" s="231" t="n">
        <v>15</v>
      </c>
      <c r="E23" s="243" t="n">
        <f aca="false">MIN(SUMPRODUCT($M$11:$AD$11,M23:AD23),1)</f>
        <v>0</v>
      </c>
      <c r="F23" s="244" t="s">
        <v>369</v>
      </c>
      <c r="G23" s="245" t="s">
        <v>369</v>
      </c>
      <c r="H23" s="245" t="s">
        <v>369</v>
      </c>
      <c r="I23" s="245" t="s">
        <v>365</v>
      </c>
      <c r="J23" s="245" t="s">
        <v>369</v>
      </c>
      <c r="K23" s="245" t="s">
        <v>369</v>
      </c>
      <c r="L23" s="246" t="s">
        <v>369</v>
      </c>
      <c r="M23" s="236"/>
      <c r="N23" s="247"/>
      <c r="O23" s="116"/>
      <c r="P23" s="116" t="n">
        <v>1</v>
      </c>
      <c r="Q23" s="116"/>
      <c r="R23" s="116" t="n">
        <v>1</v>
      </c>
      <c r="S23" s="116"/>
      <c r="T23" s="116" t="n">
        <v>1</v>
      </c>
      <c r="U23" s="116" t="n">
        <v>1</v>
      </c>
      <c r="V23" s="116" t="n">
        <v>1</v>
      </c>
      <c r="W23" s="116"/>
      <c r="X23" s="116"/>
      <c r="Y23" s="116"/>
      <c r="Z23" s="116" t="n">
        <v>1</v>
      </c>
      <c r="AA23" s="116"/>
      <c r="AB23" s="116"/>
      <c r="AC23" s="248"/>
      <c r="AD23" s="249"/>
    </row>
    <row r="24" customFormat="false" ht="15" hidden="false" customHeight="false" outlineLevel="0" collapsed="false">
      <c r="B24" s="241" t="s">
        <v>379</v>
      </c>
      <c r="C24" s="242"/>
      <c r="D24" s="231" t="n">
        <v>16</v>
      </c>
      <c r="E24" s="243" t="n">
        <f aca="false">MIN(SUMPRODUCT($M$11:$AD$11,M24:AD24),1)</f>
        <v>0</v>
      </c>
      <c r="F24" s="244" t="s">
        <v>365</v>
      </c>
      <c r="G24" s="245" t="s">
        <v>365</v>
      </c>
      <c r="H24" s="245" t="s">
        <v>365</v>
      </c>
      <c r="I24" s="245" t="s">
        <v>365</v>
      </c>
      <c r="J24" s="245" t="s">
        <v>365</v>
      </c>
      <c r="K24" s="245" t="s">
        <v>365</v>
      </c>
      <c r="L24" s="246" t="s">
        <v>365</v>
      </c>
      <c r="M24" s="236"/>
      <c r="N24" s="247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248"/>
      <c r="AD24" s="249"/>
    </row>
    <row r="25" customFormat="false" ht="15" hidden="false" customHeight="false" outlineLevel="0" collapsed="false">
      <c r="B25" s="241" t="s">
        <v>380</v>
      </c>
      <c r="C25" s="242"/>
      <c r="D25" s="231" t="n">
        <v>17</v>
      </c>
      <c r="E25" s="243" t="n">
        <f aca="false">MIN(SUMPRODUCT($M$11:$AD$11,M25:AD25),1)</f>
        <v>0</v>
      </c>
      <c r="F25" s="244" t="s">
        <v>365</v>
      </c>
      <c r="G25" s="245" t="s">
        <v>365</v>
      </c>
      <c r="H25" s="245" t="s">
        <v>365</v>
      </c>
      <c r="I25" s="245" t="s">
        <v>365</v>
      </c>
      <c r="J25" s="245" t="s">
        <v>365</v>
      </c>
      <c r="K25" s="245" t="s">
        <v>365</v>
      </c>
      <c r="L25" s="246" t="s">
        <v>365</v>
      </c>
      <c r="M25" s="236"/>
      <c r="N25" s="247"/>
      <c r="O25" s="116"/>
      <c r="P25" s="116" t="n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 t="n">
        <v>1</v>
      </c>
      <c r="AA25" s="116"/>
      <c r="AB25" s="116"/>
      <c r="AC25" s="248"/>
      <c r="AD25" s="249"/>
    </row>
    <row r="26" customFormat="false" ht="15" hidden="false" customHeight="false" outlineLevel="0" collapsed="false">
      <c r="B26" s="250" t="s">
        <v>381</v>
      </c>
      <c r="C26" s="242"/>
      <c r="D26" s="231" t="n">
        <v>18</v>
      </c>
      <c r="E26" s="243" t="n">
        <f aca="false">MIN(SUMPRODUCT($M$11:$AD$11,M26:AD26),1)</f>
        <v>1</v>
      </c>
      <c r="F26" s="244" t="s">
        <v>365</v>
      </c>
      <c r="G26" s="245" t="s">
        <v>365</v>
      </c>
      <c r="H26" s="245" t="s">
        <v>365</v>
      </c>
      <c r="I26" s="245" t="s">
        <v>365</v>
      </c>
      <c r="J26" s="245" t="s">
        <v>365</v>
      </c>
      <c r="K26" s="245" t="s">
        <v>365</v>
      </c>
      <c r="L26" s="246" t="s">
        <v>365</v>
      </c>
      <c r="M26" s="236" t="n">
        <v>1</v>
      </c>
      <c r="N26" s="247" t="n">
        <v>1</v>
      </c>
      <c r="O26" s="116" t="n">
        <v>1</v>
      </c>
      <c r="P26" s="116" t="n">
        <v>1</v>
      </c>
      <c r="Q26" s="116" t="n">
        <v>1</v>
      </c>
      <c r="R26" s="116" t="n">
        <v>1</v>
      </c>
      <c r="S26" s="116" t="n">
        <v>1</v>
      </c>
      <c r="T26" s="116" t="n">
        <v>1</v>
      </c>
      <c r="U26" s="116" t="n">
        <v>1</v>
      </c>
      <c r="V26" s="116" t="n">
        <v>1</v>
      </c>
      <c r="W26" s="116" t="n">
        <v>1</v>
      </c>
      <c r="X26" s="116" t="n">
        <v>1</v>
      </c>
      <c r="Y26" s="116" t="n">
        <v>1</v>
      </c>
      <c r="Z26" s="116" t="n">
        <v>1</v>
      </c>
      <c r="AA26" s="116" t="n">
        <v>1</v>
      </c>
      <c r="AB26" s="116" t="n">
        <v>1</v>
      </c>
      <c r="AC26" s="248" t="n">
        <v>1</v>
      </c>
      <c r="AD26" s="249" t="n">
        <v>1</v>
      </c>
    </row>
    <row r="27" customFormat="false" ht="15" hidden="false" customHeight="false" outlineLevel="0" collapsed="false">
      <c r="B27" s="241" t="s">
        <v>382</v>
      </c>
      <c r="C27" s="242"/>
      <c r="D27" s="231" t="n">
        <v>19</v>
      </c>
      <c r="E27" s="243" t="n">
        <f aca="false">MIN(SUMPRODUCT($M$11:$AD$11,M27:AD27),1)</f>
        <v>0</v>
      </c>
      <c r="F27" s="244" t="s">
        <v>365</v>
      </c>
      <c r="G27" s="245" t="s">
        <v>365</v>
      </c>
      <c r="H27" s="245" t="s">
        <v>365</v>
      </c>
      <c r="I27" s="245" t="s">
        <v>365</v>
      </c>
      <c r="J27" s="245" t="s">
        <v>365</v>
      </c>
      <c r="K27" s="245" t="s">
        <v>365</v>
      </c>
      <c r="L27" s="246" t="s">
        <v>365</v>
      </c>
      <c r="M27" s="236"/>
      <c r="N27" s="247"/>
      <c r="O27" s="116"/>
      <c r="P27" s="116"/>
      <c r="Q27" s="116"/>
      <c r="R27" s="116"/>
      <c r="S27" s="116"/>
      <c r="T27" s="116"/>
      <c r="U27" s="116"/>
      <c r="V27" s="116"/>
      <c r="W27" s="116"/>
      <c r="X27" s="116" t="n">
        <v>1</v>
      </c>
      <c r="Y27" s="116" t="n">
        <v>1</v>
      </c>
      <c r="Z27" s="116"/>
      <c r="AA27" s="116" t="n">
        <v>1</v>
      </c>
      <c r="AB27" s="116" t="n">
        <v>1</v>
      </c>
      <c r="AC27" s="248" t="n">
        <v>1</v>
      </c>
      <c r="AD27" s="249"/>
    </row>
    <row r="28" customFormat="false" ht="15" hidden="false" customHeight="false" outlineLevel="0" collapsed="false">
      <c r="B28" s="241" t="s">
        <v>383</v>
      </c>
      <c r="C28" s="242"/>
      <c r="D28" s="231" t="n">
        <v>20</v>
      </c>
      <c r="E28" s="243" t="n">
        <f aca="false">MIN(SUMPRODUCT($M$11:$AD$11,M28:AD28),1)</f>
        <v>0</v>
      </c>
      <c r="F28" s="244" t="s">
        <v>365</v>
      </c>
      <c r="G28" s="245" t="s">
        <v>365</v>
      </c>
      <c r="H28" s="245" t="s">
        <v>365</v>
      </c>
      <c r="I28" s="245" t="s">
        <v>365</v>
      </c>
      <c r="J28" s="245" t="s">
        <v>365</v>
      </c>
      <c r="K28" s="245" t="s">
        <v>365</v>
      </c>
      <c r="L28" s="246" t="s">
        <v>365</v>
      </c>
      <c r="M28" s="236"/>
      <c r="N28" s="247"/>
      <c r="O28" s="116"/>
      <c r="P28" s="116" t="n">
        <v>1</v>
      </c>
      <c r="Q28" s="116"/>
      <c r="R28" s="116"/>
      <c r="S28" s="116"/>
      <c r="T28" s="116" t="n">
        <v>1</v>
      </c>
      <c r="U28" s="116" t="n">
        <v>1</v>
      </c>
      <c r="V28" s="116" t="n">
        <v>1</v>
      </c>
      <c r="W28" s="116"/>
      <c r="X28" s="116"/>
      <c r="Y28" s="116"/>
      <c r="Z28" s="116" t="n">
        <v>1</v>
      </c>
      <c r="AA28" s="116"/>
      <c r="AB28" s="116"/>
      <c r="AC28" s="248"/>
      <c r="AD28" s="249"/>
    </row>
    <row r="29" customFormat="false" ht="15" hidden="false" customHeight="false" outlineLevel="0" collapsed="false">
      <c r="B29" s="241" t="s">
        <v>384</v>
      </c>
      <c r="C29" s="242"/>
      <c r="D29" s="231" t="n">
        <v>21</v>
      </c>
      <c r="E29" s="243" t="n">
        <f aca="false">MIN(SUMPRODUCT($M$11:$AD$11,M29:AD29),1)</f>
        <v>0</v>
      </c>
      <c r="F29" s="244" t="s">
        <v>369</v>
      </c>
      <c r="G29" s="245" t="s">
        <v>369</v>
      </c>
      <c r="H29" s="245" t="s">
        <v>365</v>
      </c>
      <c r="I29" s="245" t="s">
        <v>369</v>
      </c>
      <c r="J29" s="245" t="s">
        <v>369</v>
      </c>
      <c r="K29" s="245" t="s">
        <v>369</v>
      </c>
      <c r="L29" s="246" t="s">
        <v>369</v>
      </c>
      <c r="M29" s="236"/>
      <c r="N29" s="247"/>
      <c r="O29" s="116"/>
      <c r="P29" s="116"/>
      <c r="Q29" s="116"/>
      <c r="R29" s="116"/>
      <c r="S29" s="116"/>
      <c r="T29" s="116"/>
      <c r="U29" s="116"/>
      <c r="V29" s="116"/>
      <c r="W29" s="116"/>
      <c r="X29" s="116" t="n">
        <v>1</v>
      </c>
      <c r="Y29" s="116"/>
      <c r="Z29" s="116"/>
      <c r="AA29" s="116"/>
      <c r="AB29" s="116"/>
      <c r="AC29" s="248"/>
      <c r="AD29" s="249"/>
    </row>
    <row r="30" customFormat="false" ht="15" hidden="false" customHeight="false" outlineLevel="0" collapsed="false">
      <c r="B30" s="241" t="s">
        <v>385</v>
      </c>
      <c r="C30" s="242"/>
      <c r="D30" s="231" t="n">
        <v>22</v>
      </c>
      <c r="E30" s="243" t="n">
        <f aca="false">MIN(SUMPRODUCT($M$11:$AD$11,M30:AD30),1)</f>
        <v>0</v>
      </c>
      <c r="F30" s="244" t="s">
        <v>364</v>
      </c>
      <c r="G30" s="245" t="s">
        <v>364</v>
      </c>
      <c r="H30" s="245" t="s">
        <v>364</v>
      </c>
      <c r="I30" s="245" t="s">
        <v>364</v>
      </c>
      <c r="J30" s="245" t="s">
        <v>364</v>
      </c>
      <c r="K30" s="245" t="s">
        <v>364</v>
      </c>
      <c r="L30" s="246" t="s">
        <v>365</v>
      </c>
      <c r="M30" s="236"/>
      <c r="N30" s="247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248"/>
      <c r="AD30" s="249"/>
    </row>
    <row r="31" customFormat="false" ht="15" hidden="false" customHeight="false" outlineLevel="0" collapsed="false">
      <c r="B31" s="250" t="s">
        <v>386</v>
      </c>
      <c r="C31" s="242"/>
      <c r="D31" s="231" t="n">
        <v>23</v>
      </c>
      <c r="E31" s="243" t="n">
        <f aca="false">MIN(SUMPRODUCT($M$11:$AD$11,M31:AD31),1)</f>
        <v>1</v>
      </c>
      <c r="F31" s="244" t="s">
        <v>365</v>
      </c>
      <c r="G31" s="245" t="s">
        <v>365</v>
      </c>
      <c r="H31" s="245" t="s">
        <v>365</v>
      </c>
      <c r="I31" s="245" t="s">
        <v>365</v>
      </c>
      <c r="J31" s="245" t="s">
        <v>365</v>
      </c>
      <c r="K31" s="245" t="s">
        <v>365</v>
      </c>
      <c r="L31" s="246" t="s">
        <v>365</v>
      </c>
      <c r="M31" s="236" t="n">
        <v>1</v>
      </c>
      <c r="N31" s="247" t="n">
        <v>1</v>
      </c>
      <c r="O31" s="116" t="n">
        <v>1</v>
      </c>
      <c r="P31" s="116" t="n">
        <v>1</v>
      </c>
      <c r="Q31" s="116" t="n">
        <v>1</v>
      </c>
      <c r="R31" s="116" t="n">
        <v>1</v>
      </c>
      <c r="S31" s="116" t="n">
        <v>1</v>
      </c>
      <c r="T31" s="116" t="n">
        <v>1</v>
      </c>
      <c r="U31" s="116" t="n">
        <v>1</v>
      </c>
      <c r="V31" s="116" t="n">
        <v>1</v>
      </c>
      <c r="W31" s="116" t="n">
        <v>1</v>
      </c>
      <c r="X31" s="116" t="n">
        <v>1</v>
      </c>
      <c r="Y31" s="116" t="n">
        <v>1</v>
      </c>
      <c r="Z31" s="116" t="n">
        <v>1</v>
      </c>
      <c r="AA31" s="116" t="n">
        <v>1</v>
      </c>
      <c r="AB31" s="116" t="n">
        <v>1</v>
      </c>
      <c r="AC31" s="248" t="n">
        <v>1</v>
      </c>
      <c r="AD31" s="249" t="n">
        <v>1</v>
      </c>
    </row>
    <row r="32" customFormat="false" ht="15" hidden="false" customHeight="false" outlineLevel="0" collapsed="false">
      <c r="B32" s="250" t="s">
        <v>387</v>
      </c>
      <c r="C32" s="242"/>
      <c r="D32" s="231" t="n">
        <v>24</v>
      </c>
      <c r="E32" s="243" t="n">
        <f aca="false">MIN(SUMPRODUCT($M$11:$AD$11,M32:AD32),1)</f>
        <v>1</v>
      </c>
      <c r="F32" s="244" t="s">
        <v>365</v>
      </c>
      <c r="G32" s="245" t="s">
        <v>365</v>
      </c>
      <c r="H32" s="245" t="s">
        <v>365</v>
      </c>
      <c r="I32" s="245" t="s">
        <v>365</v>
      </c>
      <c r="J32" s="245" t="s">
        <v>365</v>
      </c>
      <c r="K32" s="245" t="s">
        <v>365</v>
      </c>
      <c r="L32" s="246" t="s">
        <v>365</v>
      </c>
      <c r="M32" s="236" t="n">
        <v>1</v>
      </c>
      <c r="N32" s="247" t="n">
        <v>1</v>
      </c>
      <c r="O32" s="116" t="n">
        <v>1</v>
      </c>
      <c r="P32" s="116" t="n">
        <v>1</v>
      </c>
      <c r="Q32" s="116" t="n">
        <v>1</v>
      </c>
      <c r="R32" s="116" t="n">
        <v>1</v>
      </c>
      <c r="S32" s="116" t="n">
        <v>1</v>
      </c>
      <c r="T32" s="116" t="n">
        <v>1</v>
      </c>
      <c r="U32" s="116" t="n">
        <v>1</v>
      </c>
      <c r="V32" s="116" t="n">
        <v>1</v>
      </c>
      <c r="W32" s="116" t="n">
        <v>1</v>
      </c>
      <c r="X32" s="116" t="n">
        <v>1</v>
      </c>
      <c r="Y32" s="116" t="n">
        <v>1</v>
      </c>
      <c r="Z32" s="116" t="n">
        <v>1</v>
      </c>
      <c r="AA32" s="116" t="n">
        <v>1</v>
      </c>
      <c r="AB32" s="116" t="n">
        <v>1</v>
      </c>
      <c r="AC32" s="248" t="n">
        <v>1</v>
      </c>
      <c r="AD32" s="249" t="n">
        <v>1</v>
      </c>
    </row>
    <row r="33" customFormat="false" ht="15.75" hidden="false" customHeight="false" outlineLevel="0" collapsed="false">
      <c r="B33" s="251" t="s">
        <v>388</v>
      </c>
      <c r="C33" s="252"/>
      <c r="D33" s="253" t="n">
        <v>25</v>
      </c>
      <c r="E33" s="254" t="n">
        <f aca="false">MIN(SUMPRODUCT($M$11:$AD$11,M33:AD33),1)</f>
        <v>0</v>
      </c>
      <c r="F33" s="255" t="s">
        <v>364</v>
      </c>
      <c r="G33" s="256" t="s">
        <v>364</v>
      </c>
      <c r="H33" s="256" t="s">
        <v>364</v>
      </c>
      <c r="I33" s="256" t="s">
        <v>364</v>
      </c>
      <c r="J33" s="256" t="s">
        <v>364</v>
      </c>
      <c r="K33" s="256" t="s">
        <v>364</v>
      </c>
      <c r="L33" s="257" t="s">
        <v>365</v>
      </c>
      <c r="M33" s="258"/>
      <c r="N33" s="259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1"/>
      <c r="AD33" s="262"/>
    </row>
    <row r="1048576" customFormat="false" ht="12.75" hidden="true" customHeight="false" outlineLevel="0" collapsed="false"/>
  </sheetData>
  <sheetProtection sheet="true" password="c883" objects="true" scenarios="true"/>
  <mergeCells count="3">
    <mergeCell ref="M8:AD8"/>
    <mergeCell ref="B10:C10"/>
    <mergeCell ref="F10:L10"/>
  </mergeCells>
  <conditionalFormatting sqref="E12:E33">
    <cfRule type="expression" priority="2" aboveAverage="0" equalAverage="0" bottom="0" percent="0" rank="0" text="" dxfId="0">
      <formula>IF(E$11="NB",1,0)</formula>
    </cfRule>
  </conditionalFormatting>
  <conditionalFormatting sqref="F12:L33">
    <cfRule type="expression" priority="3" aboveAverage="0" equalAverage="0" bottom="0" percent="0" rank="0" text="" dxfId="1">
      <formula>IF($E12=1,1,0)</formula>
    </cfRule>
  </conditionalFormatting>
  <conditionalFormatting sqref="M12:AD33">
    <cfRule type="expression" priority="4" aboveAverage="0" equalAverage="0" bottom="0" percent="0" rank="0" text="" dxfId="2">
      <formula>IF(M$11=1,1)</formula>
    </cfRule>
  </conditionalFormatting>
  <conditionalFormatting sqref="M9:AD10">
    <cfRule type="expression" priority="5" aboveAverage="0" equalAverage="0" bottom="0" percent="0" rank="0" text="" dxfId="3">
      <formula>IF(M$11=1,1)</formula>
    </cfRule>
  </conditionalFormatting>
  <dataValidations count="4">
    <dataValidation allowBlank="true" operator="between" showDropDown="false" showErrorMessage="true" showInputMessage="true" sqref="E11" type="list">
      <formula1>$M$9:$AD$9</formula1>
      <formula2>0</formula2>
    </dataValidation>
    <dataValidation allowBlank="true" operator="between" showDropDown="false" showErrorMessage="true" showInputMessage="true" sqref="M11:AD11" type="list">
      <formula1>"1,0"</formula1>
      <formula2>0</formula2>
    </dataValidation>
    <dataValidation allowBlank="true" operator="between" showDropDown="false" showErrorMessage="true" showInputMessage="true" sqref="AD12:AD33" type="list">
      <formula1>"1,"</formula1>
      <formula2>0</formula2>
    </dataValidation>
    <dataValidation allowBlank="true" operator="between" showDropDown="false" showErrorMessage="true" showInputMessage="true" sqref="F12:L33" type="list">
      <formula1>"Montag,Dinstag,Mittwoch,Donnerstag,Freitag,Samstag,Sonntag,-"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8"/>
  <sheetViews>
    <sheetView windowProtection="false" showFormulas="false" showGridLines="false" showRowColHeaders="true" showZeros="true" rightToLeft="false" tabSelected="false" showOutlineSymbols="true" defaultGridColor="true" view="normal" topLeftCell="A143" colorId="64" zoomScale="80" zoomScaleNormal="80" zoomScalePageLayoutView="100" workbookViewId="0">
      <selection pane="topLeft" activeCell="M158" activeCellId="0" sqref="M158"/>
    </sheetView>
  </sheetViews>
  <sheetFormatPr defaultRowHeight="15"/>
  <cols>
    <col collapsed="false" hidden="false" max="3" min="1" style="61" width="11.2959183673469"/>
    <col collapsed="false" hidden="false" max="4" min="4" style="61" width="19.734693877551"/>
    <col collapsed="false" hidden="false" max="9" min="5" style="61" width="15.9387755102041"/>
    <col collapsed="false" hidden="false" max="10" min="10" style="61" width="14.984693877551"/>
    <col collapsed="false" hidden="false" max="12" min="11" style="61" width="15.9387755102041"/>
    <col collapsed="false" hidden="false" max="13" min="13" style="61" width="15.1020408163265"/>
    <col collapsed="false" hidden="false" max="1025" min="14" style="61" width="11.2959183673469"/>
  </cols>
  <sheetData>
    <row r="1" customFormat="false" ht="15" hidden="false" customHeight="false" outlineLevel="0" collapsed="false">
      <c r="A1" s="74" t="s">
        <v>19</v>
      </c>
      <c r="B1" s="263" t="n">
        <v>42173</v>
      </c>
      <c r="C1" s="0"/>
      <c r="D1" s="144" t="s">
        <v>389</v>
      </c>
      <c r="E1" s="0"/>
      <c r="F1" s="264" t="s">
        <v>390</v>
      </c>
      <c r="G1" s="0"/>
      <c r="H1" s="0"/>
      <c r="I1" s="0"/>
      <c r="J1" s="0"/>
      <c r="K1" s="0"/>
      <c r="L1" s="0"/>
      <c r="M1" s="0"/>
      <c r="N1" s="265"/>
    </row>
    <row r="2" customFormat="false" ht="25.5" hidden="false" customHeight="false" outlineLevel="0" collapsed="false">
      <c r="A2" s="266" t="s">
        <v>391</v>
      </c>
      <c r="B2" s="267" t="s">
        <v>392</v>
      </c>
      <c r="C2" s="268" t="s">
        <v>279</v>
      </c>
      <c r="D2" s="269" t="s">
        <v>393</v>
      </c>
      <c r="E2" s="270" t="s">
        <v>280</v>
      </c>
      <c r="F2" s="270" t="s">
        <v>281</v>
      </c>
      <c r="G2" s="270" t="s">
        <v>282</v>
      </c>
      <c r="H2" s="270" t="s">
        <v>229</v>
      </c>
      <c r="I2" s="271" t="s">
        <v>394</v>
      </c>
      <c r="J2" s="270" t="s">
        <v>395</v>
      </c>
      <c r="K2" s="270" t="s">
        <v>396</v>
      </c>
      <c r="L2" s="270" t="s">
        <v>397</v>
      </c>
      <c r="M2" s="272" t="s">
        <v>398</v>
      </c>
    </row>
    <row r="3" customFormat="false" ht="15" hidden="false" customHeight="false" outlineLevel="0" collapsed="false">
      <c r="A3" s="61" t="str">
        <f aca="false">IF(MID(D3,1,8)="SigLinDe","SLP-FfE","SLP-TUM")</f>
        <v>SLP-TUM</v>
      </c>
      <c r="B3" s="61" t="str">
        <f aca="false">"DE_"&amp;IF(A3="SLP-TUM",MID(D3,5,4)&amp;RIGHT(D3,1),"")&amp;IF(A3="SLP-FfE",MID(#REF!,5,3)&amp;"3"&amp;RIGHT(#REF!,1),"")</f>
        <v>DE_HEF03</v>
      </c>
      <c r="C3" s="273" t="str">
        <f aca="false">IF(A3="SLP-TUM",LEFT(D3,3),"")&amp;IF(A3="SLP-FfE",MID(#REF!,2,1)&amp;MID(#REF!,1,1)&amp;MID(#REF!,3,1),"")</f>
        <v>D13</v>
      </c>
      <c r="D3" s="274" t="s">
        <v>399</v>
      </c>
      <c r="E3" s="275" t="n">
        <v>3.04696946</v>
      </c>
      <c r="F3" s="276" t="n">
        <v>-37.18331413</v>
      </c>
      <c r="G3" s="275" t="n">
        <v>5.672784662</v>
      </c>
      <c r="H3" s="275" t="n">
        <v>0.09619306</v>
      </c>
      <c r="I3" s="277" t="n">
        <v>40</v>
      </c>
      <c r="J3" s="278" t="n">
        <v>0</v>
      </c>
      <c r="K3" s="278" t="n">
        <v>0</v>
      </c>
      <c r="L3" s="278" t="n">
        <v>0</v>
      </c>
      <c r="M3" s="279" t="n">
        <v>0</v>
      </c>
    </row>
    <row r="4" customFormat="false" ht="15" hidden="false" customHeight="false" outlineLevel="0" collapsed="false">
      <c r="A4" s="61" t="str">
        <f aca="false">IF(MID(D4,1,8)="SigLinDe","SLP-FfE","SLP-TUM")</f>
        <v>SLP-TUM</v>
      </c>
      <c r="B4" s="61" t="str">
        <f aca="false">"DE_"&amp;IF(A4="SLP-TUM",MID(D4,5,4)&amp;RIGHT(D4,1),"")&amp;IF(A4="SLP-FfE",MID(D1,5,3)&amp;"3"&amp;RIGHT(D1,1),"")</f>
        <v>DE_HEF04</v>
      </c>
      <c r="C4" s="280" t="str">
        <f aca="false">IF(A4="SLP-TUM",LEFT(D4,3),"")&amp;IF(A4="SLP-FfE",MID(D1,2,1)&amp;MID(D1,1,1)&amp;MID(D1,3,1),"")</f>
        <v>D14</v>
      </c>
      <c r="D4" s="274" t="s">
        <v>400</v>
      </c>
      <c r="E4" s="275" t="n">
        <v>3.18501913</v>
      </c>
      <c r="F4" s="275" t="n">
        <v>-37.41241549</v>
      </c>
      <c r="G4" s="275" t="n">
        <v>6.172317873</v>
      </c>
      <c r="H4" s="275" t="n">
        <v>0.076109594</v>
      </c>
      <c r="I4" s="277" t="n">
        <v>40</v>
      </c>
      <c r="J4" s="278" t="n">
        <v>0</v>
      </c>
      <c r="K4" s="278" t="n">
        <v>0</v>
      </c>
      <c r="L4" s="278" t="n">
        <v>0</v>
      </c>
      <c r="M4" s="279" t="n">
        <v>0</v>
      </c>
    </row>
    <row r="5" customFormat="false" ht="15" hidden="false" customHeight="false" outlineLevel="0" collapsed="false">
      <c r="A5" s="61" t="str">
        <f aca="false">IF(MID(D5,1,8)="SigLinDe","SLP-FfE","SLP-TUM")</f>
        <v>SLP-TUM</v>
      </c>
      <c r="B5" s="61" t="str">
        <f aca="false">"DE_"&amp;IF(A5="SLP-TUM",MID(D5,5,4)&amp;RIGHT(D5,1),"")&amp;IF(A5="SLP-FfE",MID(D2,5,3)&amp;"3"&amp;RIGHT(D2,1),"")</f>
        <v>DE_HEF05</v>
      </c>
      <c r="C5" s="280" t="str">
        <f aca="false">IF(A5="SLP-TUM",LEFT(D5,3),"")&amp;IF(A5="SLP-FfE",MID(D2,2,1)&amp;MID(D2,1,1)&amp;MID(D2,3,1),"")</f>
        <v>D15</v>
      </c>
      <c r="D5" s="274" t="s">
        <v>401</v>
      </c>
      <c r="E5" s="275" t="n">
        <v>3.345666672</v>
      </c>
      <c r="F5" s="275" t="n">
        <v>-37.52683159</v>
      </c>
      <c r="G5" s="275" t="n">
        <v>6.432893683</v>
      </c>
      <c r="H5" s="275" t="n">
        <v>0.056256618</v>
      </c>
      <c r="I5" s="277" t="n">
        <v>40</v>
      </c>
      <c r="J5" s="278" t="n">
        <v>0</v>
      </c>
      <c r="K5" s="278" t="n">
        <v>0</v>
      </c>
      <c r="L5" s="278" t="n">
        <v>0</v>
      </c>
      <c r="M5" s="279" t="n">
        <v>0</v>
      </c>
    </row>
    <row r="6" customFormat="false" ht="15" hidden="false" customHeight="false" outlineLevel="0" collapsed="false">
      <c r="A6" s="61" t="str">
        <f aca="false">IF(MID(D6,1,8)="SigLinDe","SLP-FfE","SLP-TUM")</f>
        <v>SLP-FfE</v>
      </c>
      <c r="B6" s="61" t="str">
        <f aca="false">"DE_"&amp;IF(A6="SLP-TUM",MID(D6,5,4)&amp;RIGHT(D6,1),"")&amp;IF(A6="SLP-FfE",MID(D3,5,3)&amp;"3"&amp;RIGHT(D3,1),"")</f>
        <v>DE_HEF33</v>
      </c>
      <c r="C6" s="280" t="str">
        <f aca="false">IF(A6="SLP-TUM",LEFT(D6,3),"")&amp;IF(A6="SLP-FfE",MID(D3,2,1)&amp;MID(D3,1,1)&amp;MID(D3,3,1),"")</f>
        <v>1D3</v>
      </c>
      <c r="D6" s="274" t="s">
        <v>402</v>
      </c>
      <c r="E6" s="281" t="n">
        <v>1.62095442221218</v>
      </c>
      <c r="F6" s="281" t="n">
        <v>-37.18331413</v>
      </c>
      <c r="G6" s="281" t="n">
        <v>5.672784662</v>
      </c>
      <c r="H6" s="281" t="n">
        <v>0.0716431179426293</v>
      </c>
      <c r="I6" s="282" t="n">
        <v>40</v>
      </c>
      <c r="J6" s="283" t="n">
        <v>-0.049570015603148</v>
      </c>
      <c r="K6" s="283" t="n">
        <v>0.840101458080529</v>
      </c>
      <c r="L6" s="283" t="n">
        <v>-0.00220902646706885</v>
      </c>
      <c r="M6" s="284" t="n">
        <v>0.107446796243988</v>
      </c>
    </row>
    <row r="7" customFormat="false" ht="15" hidden="false" customHeight="false" outlineLevel="0" collapsed="false">
      <c r="A7" s="61" t="str">
        <f aca="false">IF(MID(D7,1,8)="SigLinDe","SLP-FfE","SLP-TUM")</f>
        <v>SLP-FfE</v>
      </c>
      <c r="B7" s="61" t="str">
        <f aca="false">"DE_"&amp;IF(A7="SLP-TUM",MID(D7,5,4)&amp;RIGHT(D7,1),"")&amp;IF(A7="SLP-FfE",MID(D4,5,3)&amp;"3"&amp;RIGHT(D4,1),"")</f>
        <v>DE_HEF34</v>
      </c>
      <c r="C7" s="280" t="str">
        <f aca="false">IF(A7="SLP-TUM",LEFT(D7,3),"")&amp;IF(A7="SLP-FfE",MID(D4,2,1)&amp;MID(D4,1,1)&amp;MID(D4,3,1),"")</f>
        <v>1D4</v>
      </c>
      <c r="D7" s="274" t="s">
        <v>403</v>
      </c>
      <c r="E7" s="285" t="n">
        <v>1.38196630429025</v>
      </c>
      <c r="F7" s="285" t="n">
        <v>-37.41241549</v>
      </c>
      <c r="G7" s="285" t="n">
        <v>6.172317873</v>
      </c>
      <c r="H7" s="285" t="n">
        <v>0.039628356395289</v>
      </c>
      <c r="I7" s="286" t="n">
        <v>40</v>
      </c>
      <c r="J7" s="287" t="n">
        <v>-0.0672158729377494</v>
      </c>
      <c r="K7" s="287" t="n">
        <v>1.11671383851592</v>
      </c>
      <c r="L7" s="287" t="n">
        <v>-0.00199816476877116</v>
      </c>
      <c r="M7" s="288" t="n">
        <v>0.135506974393588</v>
      </c>
    </row>
    <row r="8" customFormat="false" ht="15" hidden="false" customHeight="false" outlineLevel="0" collapsed="false">
      <c r="A8" s="61" t="str">
        <f aca="false">IF(MID(D8,1,8)="SigLinDe","SLP-FfE","SLP-TUM")</f>
        <v>SLP-TUM</v>
      </c>
      <c r="B8" s="61" t="str">
        <f aca="false">"DE_"&amp;IF(A8="SLP-TUM",MID(D8,5,4)&amp;RIGHT(D8,1),"")&amp;IF(A8="SLP-FfE",MID(D5,5,3)&amp;"3"&amp;RIGHT(D5,1),"")</f>
        <v>DE_HMF03</v>
      </c>
      <c r="C8" s="280" t="str">
        <f aca="false">IF(A8="SLP-TUM",LEFT(D8,3),"")&amp;IF(A8="SLP-FfE",MID(D5,2,1)&amp;MID(D5,1,1)&amp;MID(D5,3,1),"")</f>
        <v>D23</v>
      </c>
      <c r="D8" s="274" t="s">
        <v>404</v>
      </c>
      <c r="E8" s="275" t="n">
        <v>2.387761791</v>
      </c>
      <c r="F8" s="275" t="n">
        <v>-34.72136051</v>
      </c>
      <c r="G8" s="275" t="n">
        <v>5.816430402</v>
      </c>
      <c r="H8" s="275" t="n">
        <v>0.120819368</v>
      </c>
      <c r="I8" s="277" t="n">
        <v>40</v>
      </c>
      <c r="J8" s="278" t="n">
        <v>0</v>
      </c>
      <c r="K8" s="278" t="n">
        <v>0</v>
      </c>
      <c r="L8" s="278" t="n">
        <v>0</v>
      </c>
      <c r="M8" s="279" t="n">
        <v>0</v>
      </c>
    </row>
    <row r="9" customFormat="false" ht="15" hidden="false" customHeight="false" outlineLevel="0" collapsed="false">
      <c r="A9" s="61" t="str">
        <f aca="false">IF(MID(D9,1,8)="SigLinDe","SLP-FfE","SLP-TUM")</f>
        <v>SLP-TUM</v>
      </c>
      <c r="B9" s="61" t="str">
        <f aca="false">"DE_"&amp;IF(A9="SLP-TUM",MID(D9,5,4)&amp;RIGHT(D9,1),"")&amp;IF(A9="SLP-FfE",MID(D6,5,3)&amp;"3"&amp;RIGHT(D6,1),"")</f>
        <v>DE_HMF04</v>
      </c>
      <c r="C9" s="280" t="str">
        <f aca="false">IF(A9="SLP-TUM",LEFT(D9,3),"")&amp;IF(A9="SLP-FfE",MID(D6,2,1)&amp;MID(D6,1,1)&amp;MID(D6,3,1),"")</f>
        <v>D24</v>
      </c>
      <c r="D9" s="274" t="s">
        <v>405</v>
      </c>
      <c r="E9" s="275" t="n">
        <v>2.518777519</v>
      </c>
      <c r="F9" s="275" t="n">
        <v>-35.03337542</v>
      </c>
      <c r="G9" s="275" t="n">
        <v>6.224063396</v>
      </c>
      <c r="H9" s="275" t="n">
        <v>0.101078172</v>
      </c>
      <c r="I9" s="277" t="n">
        <v>40</v>
      </c>
      <c r="J9" s="278" t="n">
        <v>0</v>
      </c>
      <c r="K9" s="278" t="n">
        <v>0</v>
      </c>
      <c r="L9" s="278" t="n">
        <v>0</v>
      </c>
      <c r="M9" s="279" t="n">
        <v>0</v>
      </c>
    </row>
    <row r="10" customFormat="false" ht="15" hidden="false" customHeight="false" outlineLevel="0" collapsed="false">
      <c r="A10" s="61" t="str">
        <f aca="false">IF(MID(D10,1,8)="SigLinDe","SLP-FfE","SLP-TUM")</f>
        <v>SLP-TUM</v>
      </c>
      <c r="B10" s="61" t="str">
        <f aca="false">"DE_"&amp;IF(A10="SLP-TUM",MID(D10,5,4)&amp;RIGHT(D10,1),"")&amp;IF(A10="SLP-FfE",MID(D7,5,3)&amp;"3"&amp;RIGHT(D7,1),"")</f>
        <v>DE_HMF05</v>
      </c>
      <c r="C10" s="280" t="str">
        <f aca="false">IF(A10="SLP-TUM",LEFT(D10,3),"")&amp;IF(A10="SLP-FfE",MID(D7,2,1)&amp;MID(D7,1,1)&amp;MID(D7,3,1),"")</f>
        <v>D25</v>
      </c>
      <c r="D10" s="274" t="s">
        <v>406</v>
      </c>
      <c r="E10" s="275" t="n">
        <v>2.656440592</v>
      </c>
      <c r="F10" s="275" t="n">
        <v>-35.25169267</v>
      </c>
      <c r="G10" s="275" t="n">
        <v>6.518265862</v>
      </c>
      <c r="H10" s="275" t="n">
        <v>0.081205866</v>
      </c>
      <c r="I10" s="277" t="n">
        <v>40</v>
      </c>
      <c r="J10" s="278" t="n">
        <v>0</v>
      </c>
      <c r="K10" s="278" t="n">
        <v>0</v>
      </c>
      <c r="L10" s="278" t="n">
        <v>0</v>
      </c>
      <c r="M10" s="279" t="n">
        <v>0</v>
      </c>
    </row>
    <row r="11" customFormat="false" ht="15" hidden="false" customHeight="false" outlineLevel="0" collapsed="false">
      <c r="A11" s="61" t="str">
        <f aca="false">IF(MID(D11,1,8)="SigLinDe","SLP-FfE","SLP-TUM")</f>
        <v>SLP-FfE</v>
      </c>
      <c r="B11" s="61" t="str">
        <f aca="false">"DE_"&amp;IF(A11="SLP-TUM",MID(D11,5,4)&amp;RIGHT(D11,1),"")&amp;IF(A11="SLP-FfE",MID(D8,5,3)&amp;"3"&amp;RIGHT(D8,1),"")</f>
        <v>DE_HMF33</v>
      </c>
      <c r="C11" s="280" t="str">
        <f aca="false">IF(A11="SLP-TUM",LEFT(D11,3),"")&amp;IF(A11="SLP-FfE",MID(D8,2,1)&amp;MID(D8,1,1)&amp;MID(D8,3,1),"")</f>
        <v>2D3</v>
      </c>
      <c r="D11" s="274" t="s">
        <v>407</v>
      </c>
      <c r="E11" s="281" t="n">
        <v>1.23286546541232</v>
      </c>
      <c r="F11" s="281" t="n">
        <v>-34.72136051</v>
      </c>
      <c r="G11" s="281" t="n">
        <v>5.816430402</v>
      </c>
      <c r="H11" s="281" t="n">
        <v>0.0873351930206002</v>
      </c>
      <c r="I11" s="282" t="n">
        <v>40</v>
      </c>
      <c r="J11" s="283" t="n">
        <v>-0.0409283994003907</v>
      </c>
      <c r="K11" s="283" t="n">
        <v>0.767292039450741</v>
      </c>
      <c r="L11" s="283" t="n">
        <v>-0.00223202741619469</v>
      </c>
      <c r="M11" s="284" t="n">
        <v>0.119920720218609</v>
      </c>
    </row>
    <row r="12" customFormat="false" ht="15" hidden="false" customHeight="false" outlineLevel="0" collapsed="false">
      <c r="A12" s="61" t="str">
        <f aca="false">IF(MID(D12,1,8)="SigLinDe","SLP-FfE","SLP-TUM")</f>
        <v>SLP-FfE</v>
      </c>
      <c r="B12" s="61" t="str">
        <f aca="false">"DE_"&amp;IF(A12="SLP-TUM",MID(D12,5,4)&amp;RIGHT(D12,1),"")&amp;IF(A12="SLP-FfE",MID(D9,5,3)&amp;"3"&amp;RIGHT(D9,1),"")</f>
        <v>DE_HMF34</v>
      </c>
      <c r="C12" s="280" t="str">
        <f aca="false">IF(A12="SLP-TUM",LEFT(D12,3),"")&amp;IF(A12="SLP-FfE",MID(D9,2,1)&amp;MID(D9,1,1)&amp;MID(D9,3,1),"")</f>
        <v>2D4</v>
      </c>
      <c r="D12" s="274" t="s">
        <v>408</v>
      </c>
      <c r="E12" s="285" t="n">
        <v>1.04435376805832</v>
      </c>
      <c r="F12" s="285" t="n">
        <v>-35.03337542</v>
      </c>
      <c r="G12" s="285" t="n">
        <v>6.224063396</v>
      </c>
      <c r="H12" s="285" t="n">
        <v>0.0502917160409897</v>
      </c>
      <c r="I12" s="286" t="n">
        <v>40</v>
      </c>
      <c r="J12" s="287" t="n">
        <v>-0.0535830222357689</v>
      </c>
      <c r="K12" s="287" t="n">
        <v>0.999590090399734</v>
      </c>
      <c r="L12" s="287" t="n">
        <v>-0.00217584483209612</v>
      </c>
      <c r="M12" s="288" t="n">
        <v>0.163329881177145</v>
      </c>
    </row>
    <row r="13" customFormat="false" ht="15" hidden="false" customHeight="false" outlineLevel="0" collapsed="false">
      <c r="A13" s="61" t="str">
        <f aca="false">IF(MID(D13,1,8)="SigLinDe","SLP-FfE","SLP-TUM")</f>
        <v>SLP-TUM</v>
      </c>
      <c r="B13" s="61" t="str">
        <f aca="false">"DE_"&amp;IF(A13="SLP-TUM",MID(D13,5,4)&amp;RIGHT(D13,1),"")&amp;IF(A13="SLP-FfE",MID(D10,5,3)&amp;"3"&amp;RIGHT(D10,1),"")</f>
        <v>DE_HKO03</v>
      </c>
      <c r="C13" s="280" t="str">
        <f aca="false">IF(A13="SLP-TUM",LEFT(D13,3),"")&amp;IF(A13="SLP-FfE",MID(D10,2,1)&amp;MID(D10,1,1)&amp;MID(D10,3,1),"")</f>
        <v>HK3</v>
      </c>
      <c r="D13" s="289" t="s">
        <v>409</v>
      </c>
      <c r="E13" s="275" t="n">
        <v>0.4040932</v>
      </c>
      <c r="F13" s="275" t="n">
        <v>-24.4392968</v>
      </c>
      <c r="G13" s="275" t="n">
        <v>6.5718175</v>
      </c>
      <c r="H13" s="275" t="n">
        <v>0.710771</v>
      </c>
      <c r="I13" s="277" t="n">
        <v>40</v>
      </c>
      <c r="J13" s="278" t="n">
        <v>0</v>
      </c>
      <c r="K13" s="278" t="n">
        <v>0</v>
      </c>
      <c r="L13" s="278" t="n">
        <v>0</v>
      </c>
      <c r="M13" s="279" t="n">
        <v>0</v>
      </c>
    </row>
    <row r="14" customFormat="false" ht="15" hidden="false" customHeight="false" outlineLevel="0" collapsed="false">
      <c r="A14" s="61" t="str">
        <f aca="false">IF(MID(D14,1,8)="SigLinDe","SLP-FfE","SLP-TUM")</f>
        <v>SLP-TUM</v>
      </c>
      <c r="B14" s="61" t="str">
        <f aca="false">"DE_"&amp;IF(A14="SLP-TUM",MID(D14,5,4)&amp;RIGHT(D14,1),"")&amp;IF(A14="SLP-FfE",MID(D11,5,3)&amp;"3"&amp;RIGHT(D11,1),"")</f>
        <v>DE_GMK01</v>
      </c>
      <c r="C14" s="280" t="str">
        <f aca="false">IF(A14="SLP-TUM",LEFT(D14,3),"")&amp;IF(A14="SLP-FfE",MID(D11,2,1)&amp;MID(D11,1,1)&amp;MID(D11,3,1),"")</f>
        <v>MK1</v>
      </c>
      <c r="D14" s="274" t="s">
        <v>410</v>
      </c>
      <c r="E14" s="275" t="n">
        <v>1.864453364</v>
      </c>
      <c r="F14" s="275" t="n">
        <v>-30.70716325</v>
      </c>
      <c r="G14" s="275" t="n">
        <v>6.462693731</v>
      </c>
      <c r="H14" s="275" t="n">
        <v>0.104833866</v>
      </c>
      <c r="I14" s="277" t="n">
        <v>40</v>
      </c>
      <c r="J14" s="278" t="n">
        <v>0</v>
      </c>
      <c r="K14" s="278" t="n">
        <v>0</v>
      </c>
      <c r="L14" s="278" t="n">
        <v>0</v>
      </c>
      <c r="M14" s="279" t="n">
        <v>0</v>
      </c>
    </row>
    <row r="15" customFormat="false" ht="15" hidden="false" customHeight="false" outlineLevel="0" collapsed="false">
      <c r="A15" s="61" t="str">
        <f aca="false">IF(MID(D15,1,8)="SigLinDe","SLP-FfE","SLP-TUM")</f>
        <v>SLP-TUM</v>
      </c>
      <c r="B15" s="61" t="str">
        <f aca="false">"DE_"&amp;IF(A15="SLP-TUM",MID(D15,5,4)&amp;RIGHT(D15,1),"")&amp;IF(A15="SLP-FfE",MID(D12,5,3)&amp;"3"&amp;RIGHT(D12,1),"")</f>
        <v>DE_GMK02</v>
      </c>
      <c r="C15" s="280" t="str">
        <f aca="false">IF(A15="SLP-TUM",LEFT(D15,3),"")&amp;IF(A15="SLP-FfE",MID(D12,2,1)&amp;MID(D12,1,1)&amp;MID(D12,3,1),"")</f>
        <v>MK2</v>
      </c>
      <c r="D15" s="274" t="s">
        <v>411</v>
      </c>
      <c r="E15" s="275" t="n">
        <v>2.290818386</v>
      </c>
      <c r="F15" s="275" t="n">
        <v>-33.14768673</v>
      </c>
      <c r="G15" s="275" t="n">
        <v>6.371476504</v>
      </c>
      <c r="H15" s="275" t="n">
        <v>0.081002321</v>
      </c>
      <c r="I15" s="277" t="n">
        <v>40</v>
      </c>
      <c r="J15" s="278" t="n">
        <v>0</v>
      </c>
      <c r="K15" s="278" t="n">
        <v>0</v>
      </c>
      <c r="L15" s="278" t="n">
        <v>0</v>
      </c>
      <c r="M15" s="279" t="n">
        <v>0</v>
      </c>
    </row>
    <row r="16" customFormat="false" ht="15" hidden="false" customHeight="false" outlineLevel="0" collapsed="false">
      <c r="A16" s="61" t="str">
        <f aca="false">IF(MID(D16,1,8)="SigLinDe","SLP-FfE","SLP-TUM")</f>
        <v>SLP-TUM</v>
      </c>
      <c r="B16" s="61" t="str">
        <f aca="false">"DE_"&amp;IF(A16="SLP-TUM",MID(D16,5,4)&amp;RIGHT(D16,1),"")&amp;IF(A16="SLP-FfE",MID(D13,5,3)&amp;"3"&amp;RIGHT(D13,1),"")</f>
        <v>DE_GMK03</v>
      </c>
      <c r="C16" s="280" t="str">
        <f aca="false">IF(A16="SLP-TUM",LEFT(D16,3),"")&amp;IF(A16="SLP-FfE",MID(D13,2,1)&amp;MID(D13,1,1)&amp;MID(D13,3,1),"")</f>
        <v>MK3</v>
      </c>
      <c r="D16" s="274" t="s">
        <v>412</v>
      </c>
      <c r="E16" s="275" t="n">
        <v>2.788242394</v>
      </c>
      <c r="F16" s="275" t="n">
        <v>-34.88061302</v>
      </c>
      <c r="G16" s="275" t="n">
        <v>6.595189922</v>
      </c>
      <c r="H16" s="275" t="n">
        <v>0.054032911</v>
      </c>
      <c r="I16" s="277" t="n">
        <v>40</v>
      </c>
      <c r="J16" s="278" t="n">
        <v>0</v>
      </c>
      <c r="K16" s="278" t="n">
        <v>0</v>
      </c>
      <c r="L16" s="278" t="n">
        <v>0</v>
      </c>
      <c r="M16" s="279" t="n">
        <v>0</v>
      </c>
    </row>
    <row r="17" customFormat="false" ht="15" hidden="false" customHeight="false" outlineLevel="0" collapsed="false">
      <c r="A17" s="61" t="str">
        <f aca="false">IF(MID(D17,1,8)="SigLinDe","SLP-FfE","SLP-TUM")</f>
        <v>SLP-TUM</v>
      </c>
      <c r="B17" s="61" t="str">
        <f aca="false">"DE_"&amp;IF(A17="SLP-TUM",MID(D17,5,4)&amp;RIGHT(D17,1),"")&amp;IF(A17="SLP-FfE",MID(D14,5,3)&amp;"3"&amp;RIGHT(D14,1),"")</f>
        <v>DE_GMK04</v>
      </c>
      <c r="C17" s="280" t="str">
        <f aca="false">IF(A17="SLP-TUM",LEFT(D17,3),"")&amp;IF(A17="SLP-FfE",MID(D14,2,1)&amp;MID(D14,1,1)&amp;MID(D14,3,1),"")</f>
        <v>MK4</v>
      </c>
      <c r="D17" s="274" t="s">
        <v>413</v>
      </c>
      <c r="E17" s="275" t="n">
        <v>3.117724811</v>
      </c>
      <c r="F17" s="275" t="n">
        <v>-35.87150622</v>
      </c>
      <c r="G17" s="275" t="n">
        <v>7.518682887</v>
      </c>
      <c r="H17" s="275" t="n">
        <v>0.034330093</v>
      </c>
      <c r="I17" s="277" t="n">
        <v>40</v>
      </c>
      <c r="J17" s="278" t="n">
        <v>0</v>
      </c>
      <c r="K17" s="278" t="n">
        <v>0</v>
      </c>
      <c r="L17" s="278" t="n">
        <v>0</v>
      </c>
      <c r="M17" s="279" t="n">
        <v>0</v>
      </c>
    </row>
    <row r="18" customFormat="false" ht="15" hidden="false" customHeight="false" outlineLevel="0" collapsed="false">
      <c r="A18" s="61" t="str">
        <f aca="false">IF(MID(D18,1,8)="SigLinDe","SLP-FfE","SLP-TUM")</f>
        <v>SLP-TUM</v>
      </c>
      <c r="B18" s="61" t="str">
        <f aca="false">"DE_"&amp;IF(A18="SLP-TUM",MID(D18,5,4)&amp;RIGHT(D18,1),"")&amp;IF(A18="SLP-FfE",MID(D15,5,3)&amp;"3"&amp;RIGHT(D15,1),"")</f>
        <v>DE_GMK05</v>
      </c>
      <c r="C18" s="280" t="str">
        <f aca="false">IF(A18="SLP-TUM",LEFT(D18,3),"")&amp;IF(A18="SLP-FfE",MID(D15,2,1)&amp;MID(D15,1,1)&amp;MID(D15,3,1),"")</f>
        <v>MK5</v>
      </c>
      <c r="D18" s="274" t="s">
        <v>414</v>
      </c>
      <c r="E18" s="275" t="n">
        <v>3.586235525</v>
      </c>
      <c r="F18" s="275" t="n">
        <v>-37.08029935</v>
      </c>
      <c r="G18" s="275" t="n">
        <v>8.242057176</v>
      </c>
      <c r="H18" s="275" t="n">
        <v>0.014600757</v>
      </c>
      <c r="I18" s="277" t="n">
        <v>40</v>
      </c>
      <c r="J18" s="278" t="n">
        <v>0</v>
      </c>
      <c r="K18" s="278" t="n">
        <v>0</v>
      </c>
      <c r="L18" s="278" t="n">
        <v>0</v>
      </c>
      <c r="M18" s="279" t="n">
        <v>0</v>
      </c>
    </row>
    <row r="19" customFormat="false" ht="15" hidden="false" customHeight="false" outlineLevel="0" collapsed="false">
      <c r="A19" s="61" t="str">
        <f aca="false">IF(MID(D19,1,8)="SigLinDe","SLP-FfE","SLP-TUM")</f>
        <v>SLP-FfE</v>
      </c>
      <c r="B19" s="61" t="str">
        <f aca="false">"DE_"&amp;IF(A19="SLP-TUM",MID(D19,5,4)&amp;RIGHT(D19,1),"")&amp;IF(A19="SLP-FfE",MID(D16,5,3)&amp;"3"&amp;RIGHT(D16,1),"")</f>
        <v>DE_GMK33</v>
      </c>
      <c r="C19" s="280" t="str">
        <f aca="false">IF(A19="SLP-TUM",LEFT(D19,3),"")&amp;IF(A19="SLP-FfE",MID(D16,2,1)&amp;MID(D16,1,1)&amp;MID(D16,3,1),"")</f>
        <v>KM3</v>
      </c>
      <c r="D19" s="274" t="s">
        <v>415</v>
      </c>
      <c r="E19" s="281" t="n">
        <v>1.42024191542431</v>
      </c>
      <c r="F19" s="281" t="n">
        <v>-34.88061302</v>
      </c>
      <c r="G19" s="281" t="n">
        <v>6.595189922</v>
      </c>
      <c r="H19" s="281" t="n">
        <v>0.038531702714089</v>
      </c>
      <c r="I19" s="282" t="n">
        <v>40</v>
      </c>
      <c r="J19" s="283" t="n">
        <v>-0.0521084240793636</v>
      </c>
      <c r="K19" s="283" t="n">
        <v>0.864791873696473</v>
      </c>
      <c r="L19" s="283" t="n">
        <v>-0.00143692105046127</v>
      </c>
      <c r="M19" s="284" t="n">
        <v>0.0637601910393071</v>
      </c>
    </row>
    <row r="20" customFormat="false" ht="15" hidden="false" customHeight="false" outlineLevel="0" collapsed="false">
      <c r="A20" s="61" t="str">
        <f aca="false">IF(MID(D20,1,8)="SigLinDe","SLP-FfE","SLP-TUM")</f>
        <v>SLP-FfE</v>
      </c>
      <c r="B20" s="61" t="str">
        <f aca="false">"DE_"&amp;IF(A20="SLP-TUM",MID(D20,5,4)&amp;RIGHT(D20,1),"")&amp;IF(A20="SLP-FfE",MID(D17,5,3)&amp;"3"&amp;RIGHT(D17,1),"")</f>
        <v>DE_GMK34</v>
      </c>
      <c r="C20" s="280" t="str">
        <f aca="false">IF(A20="SLP-TUM",LEFT(D20,3),"")&amp;IF(A20="SLP-FfE",MID(D17,2,1)&amp;MID(D17,1,1)&amp;MID(D17,3,1),"")</f>
        <v>KM4</v>
      </c>
      <c r="D20" s="274" t="s">
        <v>416</v>
      </c>
      <c r="E20" s="285" t="n">
        <v>1.32849128341426</v>
      </c>
      <c r="F20" s="285" t="n">
        <v>-35.87150622</v>
      </c>
      <c r="G20" s="285" t="n">
        <v>7.518682887</v>
      </c>
      <c r="H20" s="285" t="n">
        <v>0.0175540429283774</v>
      </c>
      <c r="I20" s="286" t="n">
        <v>40</v>
      </c>
      <c r="J20" s="287" t="n">
        <v>-0.0758982787384199</v>
      </c>
      <c r="K20" s="287" t="n">
        <v>1.19425549859791</v>
      </c>
      <c r="L20" s="287" t="n">
        <v>-0.00089798095264275</v>
      </c>
      <c r="M20" s="288" t="n">
        <v>0.0603337307284458</v>
      </c>
    </row>
    <row r="21" customFormat="false" ht="15" hidden="false" customHeight="false" outlineLevel="0" collapsed="false">
      <c r="A21" s="61" t="str">
        <f aca="false">IF(MID(D21,1,8)="SigLinDe","SLP-FfE","SLP-TUM")</f>
        <v>SLP-TUM</v>
      </c>
      <c r="B21" s="61" t="str">
        <f aca="false">"DE_"&amp;IF(A21="SLP-TUM",MID(D21,5,4)&amp;RIGHT(D21,1),"")&amp;IF(A21="SLP-FfE",MID(D18,5,3)&amp;"3"&amp;RIGHT(D18,1),"")</f>
        <v>DE_GHA01</v>
      </c>
      <c r="C21" s="280" t="str">
        <f aca="false">IF(A21="SLP-TUM",LEFT(D21,3),"")&amp;IF(A21="SLP-FfE",MID(D18,2,1)&amp;MID(D18,1,1)&amp;MID(D18,3,1),"")</f>
        <v>HA1</v>
      </c>
      <c r="D21" s="274" t="s">
        <v>417</v>
      </c>
      <c r="E21" s="275" t="n">
        <v>2.374282771</v>
      </c>
      <c r="F21" s="275" t="n">
        <v>-34.75955014</v>
      </c>
      <c r="G21" s="275" t="n">
        <v>5.998703683</v>
      </c>
      <c r="H21" s="275" t="n">
        <v>0.149441144</v>
      </c>
      <c r="I21" s="277" t="n">
        <v>40</v>
      </c>
      <c r="J21" s="278" t="n">
        <v>0</v>
      </c>
      <c r="K21" s="278" t="n">
        <v>0</v>
      </c>
      <c r="L21" s="278" t="n">
        <v>0</v>
      </c>
      <c r="M21" s="279" t="n">
        <v>0</v>
      </c>
    </row>
    <row r="22" customFormat="false" ht="15" hidden="false" customHeight="false" outlineLevel="0" collapsed="false">
      <c r="A22" s="61" t="str">
        <f aca="false">IF(MID(D22,1,8)="SigLinDe","SLP-FfE","SLP-TUM")</f>
        <v>SLP-TUM</v>
      </c>
      <c r="B22" s="61" t="str">
        <f aca="false">"DE_"&amp;IF(A22="SLP-TUM",MID(D22,5,4)&amp;RIGHT(D22,1),"")&amp;IF(A22="SLP-FfE",MID(D19,5,3)&amp;"3"&amp;RIGHT(D19,1),"")</f>
        <v>DE_GHA02</v>
      </c>
      <c r="C22" s="280" t="str">
        <f aca="false">IF(A22="SLP-TUM",LEFT(D22,3),"")&amp;IF(A22="SLP-FfE",MID(D19,2,1)&amp;MID(D19,1,1)&amp;MID(D19,3,1),"")</f>
        <v>HA2</v>
      </c>
      <c r="D22" s="274" t="s">
        <v>418</v>
      </c>
      <c r="E22" s="275" t="n">
        <v>2.854474853</v>
      </c>
      <c r="F22" s="275" t="n">
        <v>-35.62942308</v>
      </c>
      <c r="G22" s="275" t="n">
        <v>7.005826443</v>
      </c>
      <c r="H22" s="275" t="n">
        <v>0.116477221</v>
      </c>
      <c r="I22" s="277" t="n">
        <v>40</v>
      </c>
      <c r="J22" s="278" t="n">
        <v>0</v>
      </c>
      <c r="K22" s="278" t="n">
        <v>0</v>
      </c>
      <c r="L22" s="278" t="n">
        <v>0</v>
      </c>
      <c r="M22" s="279" t="n">
        <v>0</v>
      </c>
    </row>
    <row r="23" customFormat="false" ht="15" hidden="false" customHeight="false" outlineLevel="0" collapsed="false">
      <c r="A23" s="61" t="str">
        <f aca="false">IF(MID(D23,1,8)="SigLinDe","SLP-FfE","SLP-TUM")</f>
        <v>SLP-TUM</v>
      </c>
      <c r="B23" s="61" t="str">
        <f aca="false">"DE_"&amp;IF(A23="SLP-TUM",MID(D23,5,4)&amp;RIGHT(D23,1),"")&amp;IF(A23="SLP-FfE",MID(D20,5,3)&amp;"3"&amp;RIGHT(D20,1),"")</f>
        <v>DE_GHA03</v>
      </c>
      <c r="C23" s="280" t="str">
        <f aca="false">IF(A23="SLP-TUM",LEFT(D23,3),"")&amp;IF(A23="SLP-FfE",MID(D20,2,1)&amp;MID(D20,1,1)&amp;MID(D20,3,1),"")</f>
        <v>HA3</v>
      </c>
      <c r="D23" s="274" t="s">
        <v>419</v>
      </c>
      <c r="E23" s="275" t="n">
        <v>3.58112137</v>
      </c>
      <c r="F23" s="275" t="n">
        <v>-36.96500652</v>
      </c>
      <c r="G23" s="275" t="n">
        <v>7.225694671</v>
      </c>
      <c r="H23" s="275" t="n">
        <v>0.044841567</v>
      </c>
      <c r="I23" s="277" t="n">
        <v>40</v>
      </c>
      <c r="J23" s="278" t="n">
        <v>0</v>
      </c>
      <c r="K23" s="278" t="n">
        <v>0</v>
      </c>
      <c r="L23" s="278" t="n">
        <v>0</v>
      </c>
      <c r="M23" s="279" t="n">
        <v>0</v>
      </c>
    </row>
    <row r="24" customFormat="false" ht="15" hidden="false" customHeight="false" outlineLevel="0" collapsed="false">
      <c r="A24" s="61" t="str">
        <f aca="false">IF(MID(D24,1,8)="SigLinDe","SLP-FfE","SLP-TUM")</f>
        <v>SLP-TUM</v>
      </c>
      <c r="B24" s="61" t="str">
        <f aca="false">"DE_"&amp;IF(A24="SLP-TUM",MID(D24,5,4)&amp;RIGHT(D24,1),"")&amp;IF(A24="SLP-FfE",MID(D21,5,3)&amp;"3"&amp;RIGHT(D21,1),"")</f>
        <v>DE_GHA04</v>
      </c>
      <c r="C24" s="280" t="str">
        <f aca="false">IF(A24="SLP-TUM",LEFT(D24,3),"")&amp;IF(A24="SLP-FfE",MID(D21,2,1)&amp;MID(D21,1,1)&amp;MID(D21,3,1),"")</f>
        <v>HA4</v>
      </c>
      <c r="D24" s="274" t="s">
        <v>420</v>
      </c>
      <c r="E24" s="275" t="n">
        <v>4.019690204</v>
      </c>
      <c r="F24" s="275" t="n">
        <v>-37.82820366</v>
      </c>
      <c r="G24" s="275" t="n">
        <v>8.159336876</v>
      </c>
      <c r="H24" s="275" t="n">
        <v>0.047284495</v>
      </c>
      <c r="I24" s="277" t="n">
        <v>40</v>
      </c>
      <c r="J24" s="278" t="n">
        <v>0</v>
      </c>
      <c r="K24" s="278" t="n">
        <v>0</v>
      </c>
      <c r="L24" s="278" t="n">
        <v>0</v>
      </c>
      <c r="M24" s="279" t="n">
        <v>0</v>
      </c>
    </row>
    <row r="25" customFormat="false" ht="15" hidden="false" customHeight="false" outlineLevel="0" collapsed="false">
      <c r="A25" s="61" t="str">
        <f aca="false">IF(MID(D25,1,8)="SigLinDe","SLP-FfE","SLP-TUM")</f>
        <v>SLP-TUM</v>
      </c>
      <c r="B25" s="61" t="str">
        <f aca="false">"DE_"&amp;IF(A25="SLP-TUM",MID(D25,5,4)&amp;RIGHT(D25,1),"")&amp;IF(A25="SLP-FfE",MID(D22,5,3)&amp;"3"&amp;RIGHT(D22,1),"")</f>
        <v>DE_GHA05</v>
      </c>
      <c r="C25" s="280" t="str">
        <f aca="false">IF(A25="SLP-TUM",LEFT(D25,3),"")&amp;IF(A25="SLP-FfE",MID(D22,2,1)&amp;MID(D22,1,1)&amp;MID(D22,3,1),"")</f>
        <v>HA5</v>
      </c>
      <c r="D25" s="274" t="s">
        <v>421</v>
      </c>
      <c r="E25" s="275" t="n">
        <v>4.825237566</v>
      </c>
      <c r="F25" s="275" t="n">
        <v>-39.2802564</v>
      </c>
      <c r="G25" s="275" t="n">
        <v>8.624021689</v>
      </c>
      <c r="H25" s="275" t="n">
        <v>0.009994463</v>
      </c>
      <c r="I25" s="277" t="n">
        <v>40</v>
      </c>
      <c r="J25" s="278" t="n">
        <v>0</v>
      </c>
      <c r="K25" s="278" t="n">
        <v>0</v>
      </c>
      <c r="L25" s="278" t="n">
        <v>0</v>
      </c>
      <c r="M25" s="279" t="n">
        <v>0</v>
      </c>
    </row>
    <row r="26" customFormat="false" ht="15" hidden="false" customHeight="false" outlineLevel="0" collapsed="false">
      <c r="A26" s="61" t="str">
        <f aca="false">IF(MID(D26,1,8)="SigLinDe","SLP-FfE","SLP-TUM")</f>
        <v>SLP-FfE</v>
      </c>
      <c r="B26" s="61" t="str">
        <f aca="false">"DE_"&amp;IF(A26="SLP-TUM",MID(D26,5,4)&amp;RIGHT(D26,1),"")&amp;IF(A26="SLP-FfE",MID(D23,5,3)&amp;"3"&amp;RIGHT(D23,1),"")</f>
        <v>DE_GHA33</v>
      </c>
      <c r="C26" s="280" t="str">
        <f aca="false">IF(A26="SLP-TUM",LEFT(D26,3),"")&amp;IF(A26="SLP-FfE",MID(D23,2,1)&amp;MID(D23,1,1)&amp;MID(D23,3,1),"")</f>
        <v>AH3</v>
      </c>
      <c r="D26" s="274" t="s">
        <v>422</v>
      </c>
      <c r="E26" s="281" t="n">
        <v>1.97247753750471</v>
      </c>
      <c r="F26" s="281" t="n">
        <v>-36.96500652</v>
      </c>
      <c r="G26" s="281" t="n">
        <v>7.225694671</v>
      </c>
      <c r="H26" s="281" t="n">
        <v>0.0345781570412447</v>
      </c>
      <c r="I26" s="282" t="n">
        <v>40</v>
      </c>
      <c r="J26" s="283" t="n">
        <v>-0.0742174022298938</v>
      </c>
      <c r="K26" s="283" t="n">
        <v>1.04488686764057</v>
      </c>
      <c r="L26" s="283" t="n">
        <v>-0.000829544720239446</v>
      </c>
      <c r="M26" s="284" t="n">
        <v>0.0461794912976014</v>
      </c>
    </row>
    <row r="27" customFormat="false" ht="15" hidden="false" customHeight="false" outlineLevel="0" collapsed="false">
      <c r="A27" s="61" t="str">
        <f aca="false">IF(MID(D27,1,8)="SigLinDe","SLP-FfE","SLP-TUM")</f>
        <v>SLP-FfE</v>
      </c>
      <c r="B27" s="61" t="str">
        <f aca="false">"DE_"&amp;IF(A27="SLP-TUM",MID(D27,5,4)&amp;RIGHT(D27,1),"")&amp;IF(A27="SLP-FfE",MID(D24,5,3)&amp;"3"&amp;RIGHT(D24,1),"")</f>
        <v>DE_GHA34</v>
      </c>
      <c r="C27" s="280" t="str">
        <f aca="false">IF(A27="SLP-TUM",LEFT(D27,3),"")&amp;IF(A27="SLP-FfE",MID(D24,2,1)&amp;MID(D24,1,1)&amp;MID(D24,3,1),"")</f>
        <v>AH4</v>
      </c>
      <c r="D27" s="274" t="s">
        <v>423</v>
      </c>
      <c r="E27" s="285" t="n">
        <v>1.83984551795092</v>
      </c>
      <c r="F27" s="285" t="n">
        <v>-37.82820366</v>
      </c>
      <c r="G27" s="285" t="n">
        <v>8.159336876</v>
      </c>
      <c r="H27" s="285" t="n">
        <v>0.0259710062554828</v>
      </c>
      <c r="I27" s="286" t="n">
        <v>40</v>
      </c>
      <c r="J27" s="287" t="n">
        <v>-0.106926174596805</v>
      </c>
      <c r="K27" s="287" t="n">
        <v>1.45522403984838</v>
      </c>
      <c r="L27" s="287" t="n">
        <v>-0.000491972635279072</v>
      </c>
      <c r="M27" s="288" t="n">
        <v>0.0691851477646249</v>
      </c>
    </row>
    <row r="28" customFormat="false" ht="15" hidden="false" customHeight="false" outlineLevel="0" collapsed="false">
      <c r="A28" s="61" t="str">
        <f aca="false">IF(MID(D28,1,8)="SigLinDe","SLP-FfE","SLP-TUM")</f>
        <v>SLP-TUM</v>
      </c>
      <c r="B28" s="61" t="str">
        <f aca="false">"DE_"&amp;IF(A28="SLP-TUM",MID(D28,5,4)&amp;RIGHT(D28,1),"")&amp;IF(A28="SLP-FfE",MID(D25,5,3)&amp;"3"&amp;RIGHT(D25,1),"")</f>
        <v>DE_GKO01</v>
      </c>
      <c r="C28" s="280" t="str">
        <f aca="false">IF(A28="SLP-TUM",LEFT(D28,3),"")&amp;IF(A28="SLP-FfE",MID(D25,2,1)&amp;MID(D25,1,1)&amp;MID(D25,3,1),"")</f>
        <v>KO1</v>
      </c>
      <c r="D28" s="274" t="s">
        <v>424</v>
      </c>
      <c r="E28" s="275" t="n">
        <v>1.415957087</v>
      </c>
      <c r="F28" s="275" t="n">
        <v>-30.84251916</v>
      </c>
      <c r="G28" s="275" t="n">
        <v>6.346755701</v>
      </c>
      <c r="H28" s="275" t="n">
        <v>0.321179065</v>
      </c>
      <c r="I28" s="277" t="n">
        <v>40</v>
      </c>
      <c r="J28" s="278" t="n">
        <v>0</v>
      </c>
      <c r="K28" s="278" t="n">
        <v>0</v>
      </c>
      <c r="L28" s="278" t="n">
        <v>0</v>
      </c>
      <c r="M28" s="279" t="n">
        <v>0</v>
      </c>
    </row>
    <row r="29" customFormat="false" ht="15" hidden="false" customHeight="false" outlineLevel="0" collapsed="false">
      <c r="A29" s="61" t="str">
        <f aca="false">IF(MID(D29,1,8)="SigLinDe","SLP-FfE","SLP-TUM")</f>
        <v>SLP-TUM</v>
      </c>
      <c r="B29" s="61" t="str">
        <f aca="false">"DE_"&amp;IF(A29="SLP-TUM",MID(D29,5,4)&amp;RIGHT(D29,1),"")&amp;IF(A29="SLP-FfE",MID(D26,5,3)&amp;"3"&amp;RIGHT(D26,1),"")</f>
        <v>DE_GKO02</v>
      </c>
      <c r="C29" s="280" t="str">
        <f aca="false">IF(A29="SLP-TUM",LEFT(D29,3),"")&amp;IF(A29="SLP-FfE",MID(D26,2,1)&amp;MID(D26,1,1)&amp;MID(D26,3,1),"")</f>
        <v>KO2</v>
      </c>
      <c r="D29" s="274" t="s">
        <v>425</v>
      </c>
      <c r="E29" s="275" t="n">
        <v>2.06605007</v>
      </c>
      <c r="F29" s="275" t="n">
        <v>-33.60165203</v>
      </c>
      <c r="G29" s="275" t="n">
        <v>6.675360994</v>
      </c>
      <c r="H29" s="275" t="n">
        <v>0.230912468</v>
      </c>
      <c r="I29" s="277" t="n">
        <v>40</v>
      </c>
      <c r="J29" s="278" t="n">
        <v>0</v>
      </c>
      <c r="K29" s="278" t="n">
        <v>0</v>
      </c>
      <c r="L29" s="278" t="n">
        <v>0</v>
      </c>
      <c r="M29" s="279" t="n">
        <v>0</v>
      </c>
    </row>
    <row r="30" customFormat="false" ht="15" hidden="false" customHeight="false" outlineLevel="0" collapsed="false">
      <c r="A30" s="61" t="str">
        <f aca="false">IF(MID(D30,1,8)="SigLinDe","SLP-FfE","SLP-TUM")</f>
        <v>SLP-TUM</v>
      </c>
      <c r="B30" s="61" t="str">
        <f aca="false">"DE_"&amp;IF(A30="SLP-TUM",MID(D30,5,4)&amp;RIGHT(D30,1),"")&amp;IF(A30="SLP-FfE",MID(D27,5,3)&amp;"3"&amp;RIGHT(D27,1),"")</f>
        <v>DE_GKO03</v>
      </c>
      <c r="C30" s="280" t="str">
        <f aca="false">IF(A30="SLP-TUM",LEFT(D30,3),"")&amp;IF(A30="SLP-FfE",MID(D27,2,1)&amp;MID(D27,1,1)&amp;MID(D27,3,1),"")</f>
        <v>KO3</v>
      </c>
      <c r="D30" s="274" t="s">
        <v>426</v>
      </c>
      <c r="E30" s="275" t="n">
        <v>2.717228844</v>
      </c>
      <c r="F30" s="275" t="n">
        <v>-35.14125631</v>
      </c>
      <c r="G30" s="275" t="n">
        <v>7.130339509</v>
      </c>
      <c r="H30" s="275" t="n">
        <v>0.14184717</v>
      </c>
      <c r="I30" s="277" t="n">
        <v>40</v>
      </c>
      <c r="J30" s="278" t="n">
        <v>0</v>
      </c>
      <c r="K30" s="278" t="n">
        <v>0</v>
      </c>
      <c r="L30" s="278" t="n">
        <v>0</v>
      </c>
      <c r="M30" s="279" t="n">
        <v>0</v>
      </c>
    </row>
    <row r="31" customFormat="false" ht="15" hidden="false" customHeight="false" outlineLevel="0" collapsed="false">
      <c r="A31" s="61" t="str">
        <f aca="false">IF(MID(D31,1,8)="SigLinDe","SLP-FfE","SLP-TUM")</f>
        <v>SLP-TUM</v>
      </c>
      <c r="B31" s="61" t="str">
        <f aca="false">"DE_"&amp;IF(A31="SLP-TUM",MID(D31,5,4)&amp;RIGHT(D31,1),"")&amp;IF(A31="SLP-FfE",MID(D28,5,3)&amp;"3"&amp;RIGHT(D28,1),"")</f>
        <v>DE_GKO04</v>
      </c>
      <c r="C31" s="280" t="str">
        <f aca="false">IF(A31="SLP-TUM",LEFT(D31,3),"")&amp;IF(A31="SLP-FfE",MID(D28,2,1)&amp;MID(D28,1,1)&amp;MID(D28,3,1),"")</f>
        <v>KO4</v>
      </c>
      <c r="D31" s="274" t="s">
        <v>427</v>
      </c>
      <c r="E31" s="275" t="n">
        <v>3.442894287</v>
      </c>
      <c r="F31" s="275" t="n">
        <v>-36.65905041</v>
      </c>
      <c r="G31" s="275" t="n">
        <v>7.608322616</v>
      </c>
      <c r="H31" s="275" t="n">
        <v>0.07468501</v>
      </c>
      <c r="I31" s="277" t="n">
        <v>40</v>
      </c>
      <c r="J31" s="278" t="n">
        <v>0</v>
      </c>
      <c r="K31" s="278" t="n">
        <v>0</v>
      </c>
      <c r="L31" s="278" t="n">
        <v>0</v>
      </c>
      <c r="M31" s="279" t="n">
        <v>0</v>
      </c>
    </row>
    <row r="32" customFormat="false" ht="15" hidden="false" customHeight="false" outlineLevel="0" collapsed="false">
      <c r="A32" s="61" t="str">
        <f aca="false">IF(MID(D32,1,8)="SigLinDe","SLP-FfE","SLP-TUM")</f>
        <v>SLP-TUM</v>
      </c>
      <c r="B32" s="61" t="str">
        <f aca="false">"DE_"&amp;IF(A32="SLP-TUM",MID(D32,5,4)&amp;RIGHT(D32,1),"")&amp;IF(A32="SLP-FfE",MID(D29,5,3)&amp;"3"&amp;RIGHT(D29,1),"")</f>
        <v>DE_GKO05</v>
      </c>
      <c r="C32" s="280" t="str">
        <f aca="false">IF(A32="SLP-TUM",LEFT(D32,3),"")&amp;IF(A32="SLP-FfE",MID(D29,2,1)&amp;MID(D29,1,1)&amp;MID(D29,3,1),"")</f>
        <v>KO5</v>
      </c>
      <c r="D32" s="274" t="s">
        <v>428</v>
      </c>
      <c r="E32" s="275" t="n">
        <v>4.3624833</v>
      </c>
      <c r="F32" s="275" t="n">
        <v>-38.66340216</v>
      </c>
      <c r="G32" s="275" t="n">
        <v>7.597464428</v>
      </c>
      <c r="H32" s="275" t="n">
        <v>0.008326418</v>
      </c>
      <c r="I32" s="277" t="n">
        <v>40</v>
      </c>
      <c r="J32" s="278" t="n">
        <v>0</v>
      </c>
      <c r="K32" s="278" t="n">
        <v>0</v>
      </c>
      <c r="L32" s="278" t="n">
        <v>0</v>
      </c>
      <c r="M32" s="279" t="n">
        <v>0</v>
      </c>
    </row>
    <row r="33" customFormat="false" ht="15" hidden="false" customHeight="false" outlineLevel="0" collapsed="false">
      <c r="A33" s="61" t="str">
        <f aca="false">IF(MID(D33,1,8)="SigLinDe","SLP-FfE","SLP-TUM")</f>
        <v>SLP-FfE</v>
      </c>
      <c r="B33" s="61" t="str">
        <f aca="false">"DE_"&amp;IF(A33="SLP-TUM",MID(D33,5,4)&amp;RIGHT(D33,1),"")&amp;IF(A33="SLP-FfE",MID(D30,5,3)&amp;"3"&amp;RIGHT(D30,1),"")</f>
        <v>DE_GKO33</v>
      </c>
      <c r="C33" s="280" t="str">
        <f aca="false">IF(A33="SLP-TUM",LEFT(D33,3),"")&amp;IF(A33="SLP-FfE",MID(D30,2,1)&amp;MID(D30,1,1)&amp;MID(D30,3,1),"")</f>
        <v>OK3</v>
      </c>
      <c r="D33" s="274" t="s">
        <v>429</v>
      </c>
      <c r="E33" s="281" t="n">
        <v>1.35545152289308</v>
      </c>
      <c r="F33" s="281" t="n">
        <v>-35.14125631</v>
      </c>
      <c r="G33" s="281" t="n">
        <v>7.130339509</v>
      </c>
      <c r="H33" s="281" t="n">
        <v>0.0990618615825365</v>
      </c>
      <c r="I33" s="282" t="n">
        <v>40</v>
      </c>
      <c r="J33" s="283" t="n">
        <v>-0.0526486914295292</v>
      </c>
      <c r="K33" s="283" t="n">
        <v>0.862608575142234</v>
      </c>
      <c r="L33" s="283" t="n">
        <v>-0.000880838956026602</v>
      </c>
      <c r="M33" s="284" t="n">
        <v>0.0964014193937084</v>
      </c>
    </row>
    <row r="34" customFormat="false" ht="15" hidden="false" customHeight="false" outlineLevel="0" collapsed="false">
      <c r="A34" s="61" t="str">
        <f aca="false">IF(MID(D34,1,8)="SigLinDe","SLP-FfE","SLP-TUM")</f>
        <v>SLP-FfE</v>
      </c>
      <c r="B34" s="61" t="str">
        <f aca="false">"DE_"&amp;IF(A34="SLP-TUM",MID(D34,5,4)&amp;RIGHT(D34,1),"")&amp;IF(A34="SLP-FfE",MID(D31,5,3)&amp;"3"&amp;RIGHT(D31,1),"")</f>
        <v>DE_GKO34</v>
      </c>
      <c r="C34" s="280" t="str">
        <f aca="false">IF(A34="SLP-TUM",LEFT(D34,3),"")&amp;IF(A34="SLP-FfE",MID(D31,2,1)&amp;MID(D31,1,1)&amp;MID(D31,3,1),"")</f>
        <v>OK4</v>
      </c>
      <c r="D34" s="274" t="s">
        <v>430</v>
      </c>
      <c r="E34" s="285" t="n">
        <v>1.4256683872018</v>
      </c>
      <c r="F34" s="285" t="n">
        <v>-36.65905041</v>
      </c>
      <c r="G34" s="285" t="n">
        <v>7.608322616</v>
      </c>
      <c r="H34" s="285" t="n">
        <v>0.0371115865474787</v>
      </c>
      <c r="I34" s="286" t="n">
        <v>40</v>
      </c>
      <c r="J34" s="287" t="n">
        <v>-0.0809358930224151</v>
      </c>
      <c r="K34" s="287" t="n">
        <v>1.23645270182598</v>
      </c>
      <c r="L34" s="287" t="n">
        <v>-0.000762799666428523</v>
      </c>
      <c r="M34" s="288" t="n">
        <v>0.100297906459644</v>
      </c>
    </row>
    <row r="35" customFormat="false" ht="15" hidden="false" customHeight="false" outlineLevel="0" collapsed="false">
      <c r="A35" s="61" t="str">
        <f aca="false">IF(MID(D35,1,8)="SigLinDe","SLP-FfE","SLP-TUM")</f>
        <v>SLP-TUM</v>
      </c>
      <c r="B35" s="61" t="str">
        <f aca="false">"DE_"&amp;IF(A35="SLP-TUM",MID(D35,5,4)&amp;RIGHT(D35,1),"")&amp;IF(A35="SLP-FfE",MID(D32,5,3)&amp;"3"&amp;RIGHT(D32,1),"")</f>
        <v>DE_GBD01</v>
      </c>
      <c r="C35" s="280" t="str">
        <f aca="false">IF(A35="SLP-TUM",LEFT(D35,3),"")&amp;IF(A35="SLP-FfE",MID(D32,2,1)&amp;MID(D32,1,1)&amp;MID(D32,3,1),"")</f>
        <v>BD1</v>
      </c>
      <c r="D35" s="274" t="s">
        <v>431</v>
      </c>
      <c r="E35" s="275" t="n">
        <v>1.290350459</v>
      </c>
      <c r="F35" s="275" t="n">
        <v>-35.23498683</v>
      </c>
      <c r="G35" s="275" t="n">
        <v>2.106424688</v>
      </c>
      <c r="H35" s="275" t="n">
        <v>0.455725333</v>
      </c>
      <c r="I35" s="277" t="n">
        <v>40</v>
      </c>
      <c r="J35" s="278" t="n">
        <v>0</v>
      </c>
      <c r="K35" s="278" t="n">
        <v>0</v>
      </c>
      <c r="L35" s="278" t="n">
        <v>0</v>
      </c>
      <c r="M35" s="279" t="n">
        <v>0</v>
      </c>
    </row>
    <row r="36" customFormat="false" ht="15" hidden="false" customHeight="false" outlineLevel="0" collapsed="false">
      <c r="A36" s="61" t="str">
        <f aca="false">IF(MID(D36,1,8)="SigLinDe","SLP-FfE","SLP-TUM")</f>
        <v>SLP-TUM</v>
      </c>
      <c r="B36" s="61" t="str">
        <f aca="false">"DE_"&amp;IF(A36="SLP-TUM",MID(D36,5,4)&amp;RIGHT(D36,1),"")&amp;IF(A36="SLP-FfE",MID(D33,5,3)&amp;"3"&amp;RIGHT(D33,1),"")</f>
        <v>DE_GBD02</v>
      </c>
      <c r="C36" s="280" t="str">
        <f aca="false">IF(A36="SLP-TUM",LEFT(D36,3),"")&amp;IF(A36="SLP-FfE",MID(D33,2,1)&amp;MID(D33,1,1)&amp;MID(D33,3,1),"")</f>
        <v>BD2</v>
      </c>
      <c r="D36" s="274" t="s">
        <v>432</v>
      </c>
      <c r="E36" s="275" t="n">
        <v>2.109587843</v>
      </c>
      <c r="F36" s="275" t="n">
        <v>-35.84445084</v>
      </c>
      <c r="G36" s="275" t="n">
        <v>5.215467228</v>
      </c>
      <c r="H36" s="275" t="n">
        <v>0.285458254</v>
      </c>
      <c r="I36" s="277" t="n">
        <v>40</v>
      </c>
      <c r="J36" s="278" t="n">
        <v>0</v>
      </c>
      <c r="K36" s="278" t="n">
        <v>0</v>
      </c>
      <c r="L36" s="278" t="n">
        <v>0</v>
      </c>
      <c r="M36" s="279" t="n">
        <v>0</v>
      </c>
    </row>
    <row r="37" customFormat="false" ht="15" hidden="false" customHeight="false" outlineLevel="0" collapsed="false">
      <c r="A37" s="61" t="str">
        <f aca="false">IF(MID(D37,1,8)="SigLinDe","SLP-FfE","SLP-TUM")</f>
        <v>SLP-TUM</v>
      </c>
      <c r="B37" s="61" t="str">
        <f aca="false">"DE_"&amp;IF(A37="SLP-TUM",MID(D37,5,4)&amp;RIGHT(D37,1),"")&amp;IF(A37="SLP-FfE",MID(D34,5,3)&amp;"3"&amp;RIGHT(D34,1),"")</f>
        <v>DE_GBD03</v>
      </c>
      <c r="C37" s="280" t="str">
        <f aca="false">IF(A37="SLP-TUM",LEFT(D37,3),"")&amp;IF(A37="SLP-FfE",MID(D34,2,1)&amp;MID(D34,1,1)&amp;MID(D34,3,1),"")</f>
        <v>BD3</v>
      </c>
      <c r="D37" s="274" t="s">
        <v>433</v>
      </c>
      <c r="E37" s="275" t="n">
        <v>2.917702722</v>
      </c>
      <c r="F37" s="275" t="n">
        <v>-36.17941165</v>
      </c>
      <c r="G37" s="275" t="n">
        <v>5.926516165</v>
      </c>
      <c r="H37" s="275" t="n">
        <v>0.115191176</v>
      </c>
      <c r="I37" s="277" t="n">
        <v>40</v>
      </c>
      <c r="J37" s="278" t="n">
        <v>0</v>
      </c>
      <c r="K37" s="278" t="n">
        <v>0</v>
      </c>
      <c r="L37" s="278" t="n">
        <v>0</v>
      </c>
      <c r="M37" s="279" t="n">
        <v>0</v>
      </c>
    </row>
    <row r="38" customFormat="false" ht="15" hidden="false" customHeight="false" outlineLevel="0" collapsed="false">
      <c r="A38" s="61" t="str">
        <f aca="false">IF(MID(D38,1,8)="SigLinDe","SLP-FfE","SLP-TUM")</f>
        <v>SLP-TUM</v>
      </c>
      <c r="B38" s="61" t="str">
        <f aca="false">"DE_"&amp;IF(A38="SLP-TUM",MID(D38,5,4)&amp;RIGHT(D38,1),"")&amp;IF(A38="SLP-FfE",MID(D35,5,3)&amp;"3"&amp;RIGHT(D35,1),"")</f>
        <v>DE_GBD04</v>
      </c>
      <c r="C38" s="280" t="str">
        <f aca="false">IF(A38="SLP-TUM",LEFT(D38,3),"")&amp;IF(A38="SLP-FfE",MID(D35,2,1)&amp;MID(D35,1,1)&amp;MID(D35,3,1),"")</f>
        <v>BD4</v>
      </c>
      <c r="D38" s="274" t="s">
        <v>434</v>
      </c>
      <c r="E38" s="275" t="n">
        <v>3.75</v>
      </c>
      <c r="F38" s="275" t="n">
        <v>-37.5</v>
      </c>
      <c r="G38" s="275" t="n">
        <v>6.8</v>
      </c>
      <c r="H38" s="275" t="n">
        <v>0.060911265</v>
      </c>
      <c r="I38" s="277" t="n">
        <v>40</v>
      </c>
      <c r="J38" s="278" t="n">
        <v>0</v>
      </c>
      <c r="K38" s="278" t="n">
        <v>0</v>
      </c>
      <c r="L38" s="278" t="n">
        <v>0</v>
      </c>
      <c r="M38" s="279" t="n">
        <v>0</v>
      </c>
    </row>
    <row r="39" customFormat="false" ht="15" hidden="false" customHeight="false" outlineLevel="0" collapsed="false">
      <c r="A39" s="61" t="str">
        <f aca="false">IF(MID(D39,1,8)="SigLinDe","SLP-FfE","SLP-TUM")</f>
        <v>SLP-TUM</v>
      </c>
      <c r="B39" s="61" t="str">
        <f aca="false">"DE_"&amp;IF(A39="SLP-TUM",MID(D39,5,4)&amp;RIGHT(D39,1),"")&amp;IF(A39="SLP-FfE",MID(D36,5,3)&amp;"3"&amp;RIGHT(D36,1),"")</f>
        <v>DE_GBD05</v>
      </c>
      <c r="C39" s="280" t="str">
        <f aca="false">IF(A39="SLP-TUM",LEFT(D39,3),"")&amp;IF(A39="SLP-FfE",MID(D36,2,1)&amp;MID(D36,1,1)&amp;MID(D36,3,1),"")</f>
        <v>BD5</v>
      </c>
      <c r="D39" s="274" t="s">
        <v>435</v>
      </c>
      <c r="E39" s="275" t="n">
        <v>4.569950565</v>
      </c>
      <c r="F39" s="275" t="n">
        <v>-38.53533924</v>
      </c>
      <c r="G39" s="275" t="n">
        <v>7.597699099</v>
      </c>
      <c r="H39" s="275" t="n">
        <v>0.006631354</v>
      </c>
      <c r="I39" s="277" t="n">
        <v>40</v>
      </c>
      <c r="J39" s="278" t="n">
        <v>0</v>
      </c>
      <c r="K39" s="278" t="n">
        <v>0</v>
      </c>
      <c r="L39" s="278" t="n">
        <v>0</v>
      </c>
      <c r="M39" s="279" t="n">
        <v>0</v>
      </c>
    </row>
    <row r="40" customFormat="false" ht="15" hidden="false" customHeight="false" outlineLevel="0" collapsed="false">
      <c r="A40" s="61" t="str">
        <f aca="false">IF(MID(D40,1,8)="SigLinDe","SLP-FfE","SLP-TUM")</f>
        <v>SLP-FfE</v>
      </c>
      <c r="B40" s="61" t="str">
        <f aca="false">"DE_"&amp;IF(A40="SLP-TUM",MID(D40,5,4)&amp;RIGHT(D40,1),"")&amp;IF(A40="SLP-FfE",MID(D37,5,3)&amp;"3"&amp;RIGHT(D37,1),"")</f>
        <v>DE_GBD33</v>
      </c>
      <c r="C40" s="280" t="str">
        <f aca="false">IF(A40="SLP-TUM",LEFT(D40,3),"")&amp;IF(A40="SLP-FfE",MID(D37,2,1)&amp;MID(D37,1,1)&amp;MID(D37,3,1),"")</f>
        <v>DB3</v>
      </c>
      <c r="D40" s="274" t="s">
        <v>436</v>
      </c>
      <c r="E40" s="281" t="n">
        <v>1.4633681573375</v>
      </c>
      <c r="F40" s="281" t="n">
        <v>-36.17941165</v>
      </c>
      <c r="G40" s="281" t="n">
        <v>5.926516165</v>
      </c>
      <c r="H40" s="281" t="n">
        <v>0.0808834761578303</v>
      </c>
      <c r="I40" s="282" t="n">
        <v>40</v>
      </c>
      <c r="J40" s="283" t="n">
        <v>-0.047579990370696</v>
      </c>
      <c r="K40" s="283" t="n">
        <v>0.82307541850402</v>
      </c>
      <c r="L40" s="283" t="n">
        <v>-0.00192725690584626</v>
      </c>
      <c r="M40" s="284" t="n">
        <v>0.107704598925155</v>
      </c>
    </row>
    <row r="41" customFormat="false" ht="15" hidden="false" customHeight="false" outlineLevel="0" collapsed="false">
      <c r="A41" s="61" t="str">
        <f aca="false">IF(MID(D41,1,8)="SigLinDe","SLP-FfE","SLP-TUM")</f>
        <v>SLP-FfE</v>
      </c>
      <c r="B41" s="61" t="str">
        <f aca="false">"DE_"&amp;IF(A41="SLP-TUM",MID(D41,5,4)&amp;RIGHT(D41,1),"")&amp;IF(A41="SLP-FfE",MID(D38,5,3)&amp;"3"&amp;RIGHT(D38,1),"")</f>
        <v>DE_GBD34</v>
      </c>
      <c r="C41" s="280" t="str">
        <f aca="false">IF(A41="SLP-TUM",LEFT(D41,3),"")&amp;IF(A41="SLP-FfE",MID(D38,2,1)&amp;MID(D38,1,1)&amp;MID(D38,3,1),"")</f>
        <v>DB4</v>
      </c>
      <c r="D41" s="274" t="s">
        <v>437</v>
      </c>
      <c r="E41" s="285" t="n">
        <v>1.51757916044091</v>
      </c>
      <c r="F41" s="285" t="n">
        <v>-37.5</v>
      </c>
      <c r="G41" s="285" t="n">
        <v>6.8</v>
      </c>
      <c r="H41" s="285" t="n">
        <v>0.0295800532480301</v>
      </c>
      <c r="I41" s="286" t="n">
        <v>40</v>
      </c>
      <c r="J41" s="287" t="n">
        <v>-0.0788559183995737</v>
      </c>
      <c r="K41" s="287" t="n">
        <v>1.21612498767079</v>
      </c>
      <c r="L41" s="287" t="n">
        <v>-0.00131336800852578</v>
      </c>
      <c r="M41" s="288" t="n">
        <v>0.096872112636313</v>
      </c>
    </row>
    <row r="42" customFormat="false" ht="15" hidden="false" customHeight="false" outlineLevel="0" collapsed="false">
      <c r="A42" s="61" t="str">
        <f aca="false">IF(MID(D42,1,8)="SigLinDe","SLP-FfE","SLP-TUM")</f>
        <v>SLP-TUM</v>
      </c>
      <c r="B42" s="61" t="str">
        <f aca="false">"DE_"&amp;IF(A42="SLP-TUM",MID(D42,5,4)&amp;RIGHT(D42,1),"")&amp;IF(A42="SLP-FfE",MID(D39,5,3)&amp;"3"&amp;RIGHT(D39,1),"")</f>
        <v>DE_GGA01</v>
      </c>
      <c r="C42" s="280" t="str">
        <f aca="false">IF(A42="SLP-TUM",LEFT(D42,3),"")&amp;IF(A42="SLP-FfE",MID(D39,2,1)&amp;MID(D39,1,1)&amp;MID(D39,3,1),"")</f>
        <v>GA1</v>
      </c>
      <c r="D42" s="274" t="s">
        <v>438</v>
      </c>
      <c r="E42" s="275" t="n">
        <v>1.177034538</v>
      </c>
      <c r="F42" s="275" t="n">
        <v>-39.1599914</v>
      </c>
      <c r="G42" s="275" t="n">
        <v>4.207610964</v>
      </c>
      <c r="H42" s="275" t="n">
        <v>0.660473932</v>
      </c>
      <c r="I42" s="277" t="n">
        <v>40</v>
      </c>
      <c r="J42" s="278" t="n">
        <v>0</v>
      </c>
      <c r="K42" s="278" t="n">
        <v>0</v>
      </c>
      <c r="L42" s="278" t="n">
        <v>0</v>
      </c>
      <c r="M42" s="279" t="n">
        <v>0</v>
      </c>
    </row>
    <row r="43" customFormat="false" ht="15" hidden="false" customHeight="false" outlineLevel="0" collapsed="false">
      <c r="A43" s="61" t="str">
        <f aca="false">IF(MID(D43,1,8)="SigLinDe","SLP-FfE","SLP-TUM")</f>
        <v>SLP-TUM</v>
      </c>
      <c r="B43" s="61" t="str">
        <f aca="false">"DE_"&amp;IF(A43="SLP-TUM",MID(D43,5,4)&amp;RIGHT(D43,1),"")&amp;IF(A43="SLP-FfE",MID(D40,5,3)&amp;"3"&amp;RIGHT(D40,1),"")</f>
        <v>DE_GGA02</v>
      </c>
      <c r="C43" s="280" t="str">
        <f aca="false">IF(A43="SLP-TUM",LEFT(D43,3),"")&amp;IF(A43="SLP-FfE",MID(D40,2,1)&amp;MID(D40,1,1)&amp;MID(D40,3,1),"")</f>
        <v>GA2</v>
      </c>
      <c r="D43" s="274" t="s">
        <v>439</v>
      </c>
      <c r="E43" s="275" t="n">
        <v>1.648762294</v>
      </c>
      <c r="F43" s="275" t="n">
        <v>-36.39927357</v>
      </c>
      <c r="G43" s="275" t="n">
        <v>6.214917209</v>
      </c>
      <c r="H43" s="275" t="n">
        <v>0.487763733</v>
      </c>
      <c r="I43" s="277" t="n">
        <v>40</v>
      </c>
      <c r="J43" s="278" t="n">
        <v>0</v>
      </c>
      <c r="K43" s="278" t="n">
        <v>0</v>
      </c>
      <c r="L43" s="278" t="n">
        <v>0</v>
      </c>
      <c r="M43" s="279" t="n">
        <v>0</v>
      </c>
    </row>
    <row r="44" customFormat="false" ht="15" hidden="false" customHeight="false" outlineLevel="0" collapsed="false">
      <c r="A44" s="61" t="str">
        <f aca="false">IF(MID(D44,1,8)="SigLinDe","SLP-FfE","SLP-TUM")</f>
        <v>SLP-TUM</v>
      </c>
      <c r="B44" s="61" t="str">
        <f aca="false">"DE_"&amp;IF(A44="SLP-TUM",MID(D44,5,4)&amp;RIGHT(D44,1),"")&amp;IF(A44="SLP-FfE",MID(D41,5,3)&amp;"3"&amp;RIGHT(D41,1),"")</f>
        <v>DE_GGA03</v>
      </c>
      <c r="C44" s="280" t="str">
        <f aca="false">IF(A44="SLP-TUM",LEFT(D44,3),"")&amp;IF(A44="SLP-FfE",MID(D41,2,1)&amp;MID(D41,1,1)&amp;MID(D41,3,1),"")</f>
        <v>GA3</v>
      </c>
      <c r="D44" s="274" t="s">
        <v>440</v>
      </c>
      <c r="E44" s="275" t="n">
        <v>2.285016474</v>
      </c>
      <c r="F44" s="275" t="n">
        <v>-36.28785839</v>
      </c>
      <c r="G44" s="275" t="n">
        <v>6.588512639</v>
      </c>
      <c r="H44" s="275" t="n">
        <v>0.315053534</v>
      </c>
      <c r="I44" s="277" t="n">
        <v>40</v>
      </c>
      <c r="J44" s="278" t="n">
        <v>0</v>
      </c>
      <c r="K44" s="278" t="n">
        <v>0</v>
      </c>
      <c r="L44" s="278" t="n">
        <v>0</v>
      </c>
      <c r="M44" s="279" t="n">
        <v>0</v>
      </c>
    </row>
    <row r="45" customFormat="false" ht="15" hidden="false" customHeight="false" outlineLevel="0" collapsed="false">
      <c r="A45" s="61" t="str">
        <f aca="false">IF(MID(D45,1,8)="SigLinDe","SLP-FfE","SLP-TUM")</f>
        <v>SLP-TUM</v>
      </c>
      <c r="B45" s="61" t="str">
        <f aca="false">"DE_"&amp;IF(A45="SLP-TUM",MID(D45,5,4)&amp;RIGHT(D45,1),"")&amp;IF(A45="SLP-FfE",MID(D42,5,3)&amp;"3"&amp;RIGHT(D42,1),"")</f>
        <v>DE_GGA04</v>
      </c>
      <c r="C45" s="280" t="str">
        <f aca="false">IF(A45="SLP-TUM",LEFT(D45,3),"")&amp;IF(A45="SLP-FfE",MID(D42,2,1)&amp;MID(D42,1,1)&amp;MID(D42,3,1),"")</f>
        <v>GA4</v>
      </c>
      <c r="D45" s="274" t="s">
        <v>441</v>
      </c>
      <c r="E45" s="275" t="n">
        <v>2.819565615</v>
      </c>
      <c r="F45" s="275" t="n">
        <v>-36</v>
      </c>
      <c r="G45" s="275" t="n">
        <v>7.736851768</v>
      </c>
      <c r="H45" s="275" t="n">
        <v>0.15728098</v>
      </c>
      <c r="I45" s="277" t="n">
        <v>40</v>
      </c>
      <c r="J45" s="278" t="n">
        <v>0</v>
      </c>
      <c r="K45" s="278" t="n">
        <v>0</v>
      </c>
      <c r="L45" s="278" t="n">
        <v>0</v>
      </c>
      <c r="M45" s="279" t="n">
        <v>0</v>
      </c>
    </row>
    <row r="46" customFormat="false" ht="15" hidden="false" customHeight="false" outlineLevel="0" collapsed="false">
      <c r="A46" s="61" t="str">
        <f aca="false">IF(MID(D46,1,8)="SigLinDe","SLP-FfE","SLP-TUM")</f>
        <v>SLP-TUM</v>
      </c>
      <c r="B46" s="61" t="str">
        <f aca="false">"DE_"&amp;IF(A46="SLP-TUM",MID(D46,5,4)&amp;RIGHT(D46,1),"")&amp;IF(A46="SLP-FfE",MID(D43,5,3)&amp;"3"&amp;RIGHT(D43,1),"")</f>
        <v>DE_GGA05</v>
      </c>
      <c r="C46" s="280" t="str">
        <f aca="false">IF(A46="SLP-TUM",LEFT(D46,3),"")&amp;IF(A46="SLP-FfE",MID(D43,2,1)&amp;MID(D43,1,1)&amp;MID(D43,3,1),"")</f>
        <v>GA5</v>
      </c>
      <c r="D46" s="274" t="s">
        <v>442</v>
      </c>
      <c r="E46" s="275" t="n">
        <v>3.329557482</v>
      </c>
      <c r="F46" s="275" t="n">
        <v>-36.01462112</v>
      </c>
      <c r="G46" s="275" t="n">
        <v>8.776746471</v>
      </c>
      <c r="H46" s="275" t="n">
        <v>0</v>
      </c>
      <c r="I46" s="277" t="n">
        <v>40</v>
      </c>
      <c r="J46" s="278" t="n">
        <v>0</v>
      </c>
      <c r="K46" s="278" t="n">
        <v>0</v>
      </c>
      <c r="L46" s="278" t="n">
        <v>0</v>
      </c>
      <c r="M46" s="279" t="n">
        <v>0</v>
      </c>
    </row>
    <row r="47" customFormat="false" ht="15" hidden="false" customHeight="false" outlineLevel="0" collapsed="false">
      <c r="A47" s="61" t="str">
        <f aca="false">IF(MID(D47,1,8)="SigLinDe","SLP-FfE","SLP-TUM")</f>
        <v>SLP-FfE</v>
      </c>
      <c r="B47" s="61" t="str">
        <f aca="false">"DE_"&amp;IF(A47="SLP-TUM",MID(D47,5,4)&amp;RIGHT(D47,1),"")&amp;IF(A47="SLP-FfE",MID(D44,5,3)&amp;"3"&amp;RIGHT(D44,1),"")</f>
        <v>DE_GGA33</v>
      </c>
      <c r="C47" s="280" t="str">
        <f aca="false">IF(A47="SLP-TUM",LEFT(D47,3),"")&amp;IF(A47="SLP-FfE",MID(D44,2,1)&amp;MID(D44,1,1)&amp;MID(D44,3,1),"")</f>
        <v>AG3</v>
      </c>
      <c r="D47" s="274" t="s">
        <v>443</v>
      </c>
      <c r="E47" s="281" t="n">
        <v>1.15820816823062</v>
      </c>
      <c r="F47" s="281" t="n">
        <v>-36.28785839</v>
      </c>
      <c r="G47" s="281" t="n">
        <v>6.588512639</v>
      </c>
      <c r="H47" s="281" t="n">
        <v>0.223568019279065</v>
      </c>
      <c r="I47" s="282" t="n">
        <v>40</v>
      </c>
      <c r="J47" s="283" t="n">
        <v>-0.0410334784248699</v>
      </c>
      <c r="K47" s="283" t="n">
        <v>0.752645138542657</v>
      </c>
      <c r="L47" s="283" t="n">
        <v>-0.000908768552979623</v>
      </c>
      <c r="M47" s="284" t="n">
        <v>0.191664070308203</v>
      </c>
    </row>
    <row r="48" customFormat="false" ht="15" hidden="false" customHeight="false" outlineLevel="0" collapsed="false">
      <c r="A48" s="61" t="str">
        <f aca="false">IF(MID(D48,1,8)="SigLinDe","SLP-FfE","SLP-TUM")</f>
        <v>SLP-FfE</v>
      </c>
      <c r="B48" s="61" t="str">
        <f aca="false">"DE_"&amp;IF(A48="SLP-TUM",MID(D48,5,4)&amp;RIGHT(D48,1),"")&amp;IF(A48="SLP-FfE",MID(D45,5,3)&amp;"3"&amp;RIGHT(D45,1),"")</f>
        <v>DE_GGA34</v>
      </c>
      <c r="C48" s="280" t="str">
        <f aca="false">IF(A48="SLP-TUM",LEFT(D48,3),"")&amp;IF(A48="SLP-FfE",MID(D45,2,1)&amp;MID(D45,1,1)&amp;MID(D45,3,1),"")</f>
        <v>AG4</v>
      </c>
      <c r="D48" s="274" t="s">
        <v>444</v>
      </c>
      <c r="E48" s="285" t="n">
        <v>1.18483197659357</v>
      </c>
      <c r="F48" s="285" t="n">
        <v>-36</v>
      </c>
      <c r="G48" s="285" t="n">
        <v>7.736851768</v>
      </c>
      <c r="H48" s="285" t="n">
        <v>0.0793107420898834</v>
      </c>
      <c r="I48" s="286" t="n">
        <v>40</v>
      </c>
      <c r="J48" s="287" t="n">
        <v>-0.068738315813288</v>
      </c>
      <c r="K48" s="287" t="n">
        <v>1.13085700508515</v>
      </c>
      <c r="L48" s="287" t="n">
        <v>-0.000658695704968982</v>
      </c>
      <c r="M48" s="288" t="n">
        <v>0.191030103862021</v>
      </c>
    </row>
    <row r="49" customFormat="false" ht="15" hidden="false" customHeight="false" outlineLevel="0" collapsed="false">
      <c r="A49" s="61" t="str">
        <f aca="false">IF(MID(D49,1,8)="SigLinDe","SLP-FfE","SLP-TUM")</f>
        <v>SLP-TUM</v>
      </c>
      <c r="B49" s="61" t="str">
        <f aca="false">"DE_"&amp;IF(A49="SLP-TUM",MID(D49,5,4)&amp;RIGHT(D49,1),"")&amp;IF(A49="SLP-FfE",MID(D46,5,3)&amp;"3"&amp;RIGHT(D46,1),"")</f>
        <v>DE_GBH01</v>
      </c>
      <c r="C49" s="280" t="str">
        <f aca="false">IF(A49="SLP-TUM",LEFT(D49,3),"")&amp;IF(A49="SLP-FfE",MID(D46,2,1)&amp;MID(D46,1,1)&amp;MID(D46,3,1),"")</f>
        <v>BH1</v>
      </c>
      <c r="D49" s="274" t="s">
        <v>445</v>
      </c>
      <c r="E49" s="275" t="n">
        <v>1.477178569</v>
      </c>
      <c r="F49" s="275" t="n">
        <v>-35.08344471</v>
      </c>
      <c r="G49" s="275" t="n">
        <v>5.412342465</v>
      </c>
      <c r="H49" s="275" t="n">
        <v>0.474426408</v>
      </c>
      <c r="I49" s="277" t="n">
        <v>40</v>
      </c>
      <c r="J49" s="278" t="n">
        <v>0</v>
      </c>
      <c r="K49" s="278" t="n">
        <v>0</v>
      </c>
      <c r="L49" s="278" t="n">
        <v>0</v>
      </c>
      <c r="M49" s="279" t="n">
        <v>0</v>
      </c>
    </row>
    <row r="50" customFormat="false" ht="15" hidden="false" customHeight="false" outlineLevel="0" collapsed="false">
      <c r="A50" s="61" t="str">
        <f aca="false">IF(MID(D50,1,8)="SigLinDe","SLP-FfE","SLP-TUM")</f>
        <v>SLP-TUM</v>
      </c>
      <c r="B50" s="61" t="str">
        <f aca="false">"DE_"&amp;IF(A50="SLP-TUM",MID(D50,5,4)&amp;RIGHT(D50,1),"")&amp;IF(A50="SLP-FfE",MID(D47,5,3)&amp;"3"&amp;RIGHT(D47,1),"")</f>
        <v>DE_GBH02</v>
      </c>
      <c r="C50" s="280" t="str">
        <f aca="false">IF(A50="SLP-TUM",LEFT(D50,3),"")&amp;IF(A50="SLP-FfE",MID(D47,2,1)&amp;MID(D47,1,1)&amp;MID(D47,3,1),"")</f>
        <v>BH2</v>
      </c>
      <c r="D50" s="274" t="s">
        <v>446</v>
      </c>
      <c r="E50" s="275" t="n">
        <v>1.70052794</v>
      </c>
      <c r="F50" s="275" t="n">
        <v>-35.15</v>
      </c>
      <c r="G50" s="275" t="n">
        <v>6.163273851</v>
      </c>
      <c r="H50" s="275" t="n">
        <v>0.429826085</v>
      </c>
      <c r="I50" s="277" t="n">
        <v>40</v>
      </c>
      <c r="J50" s="278" t="n">
        <v>0</v>
      </c>
      <c r="K50" s="278" t="n">
        <v>0</v>
      </c>
      <c r="L50" s="278" t="n">
        <v>0</v>
      </c>
      <c r="M50" s="279" t="n">
        <v>0</v>
      </c>
    </row>
    <row r="51" customFormat="false" ht="15" hidden="false" customHeight="false" outlineLevel="0" collapsed="false">
      <c r="A51" s="61" t="str">
        <f aca="false">IF(MID(D51,1,8)="SigLinDe","SLP-FfE","SLP-TUM")</f>
        <v>SLP-TUM</v>
      </c>
      <c r="B51" s="61" t="str">
        <f aca="false">"DE_"&amp;IF(A51="SLP-TUM",MID(D51,5,4)&amp;RIGHT(D51,1),"")&amp;IF(A51="SLP-FfE",MID(D48,5,3)&amp;"3"&amp;RIGHT(D48,1),"")</f>
        <v>DE_GBH03</v>
      </c>
      <c r="C51" s="280" t="str">
        <f aca="false">IF(A51="SLP-TUM",LEFT(D51,3),"")&amp;IF(A51="SLP-FfE",MID(D48,2,1)&amp;MID(D48,1,1)&amp;MID(D48,3,1),"")</f>
        <v>BH3</v>
      </c>
      <c r="D51" s="274" t="s">
        <v>447</v>
      </c>
      <c r="E51" s="275" t="n">
        <v>2.010247173</v>
      </c>
      <c r="F51" s="275" t="n">
        <v>-35.25321235</v>
      </c>
      <c r="G51" s="275" t="n">
        <v>6.154440641</v>
      </c>
      <c r="H51" s="275" t="n">
        <v>0.329474097</v>
      </c>
      <c r="I51" s="277" t="n">
        <v>40</v>
      </c>
      <c r="J51" s="278" t="n">
        <v>0</v>
      </c>
      <c r="K51" s="278" t="n">
        <v>0</v>
      </c>
      <c r="L51" s="278" t="n">
        <v>0</v>
      </c>
      <c r="M51" s="279" t="n">
        <v>0</v>
      </c>
    </row>
    <row r="52" customFormat="false" ht="15" hidden="false" customHeight="false" outlineLevel="0" collapsed="false">
      <c r="A52" s="61" t="str">
        <f aca="false">IF(MID(D52,1,8)="SigLinDe","SLP-FfE","SLP-TUM")</f>
        <v>SLP-TUM</v>
      </c>
      <c r="B52" s="61" t="str">
        <f aca="false">"DE_"&amp;IF(A52="SLP-TUM",MID(D52,5,4)&amp;RIGHT(D52,1),"")&amp;IF(A52="SLP-FfE",MID(D49,5,3)&amp;"3"&amp;RIGHT(D49,1),"")</f>
        <v>DE_GBH04</v>
      </c>
      <c r="C52" s="280" t="str">
        <f aca="false">IF(A52="SLP-TUM",LEFT(D52,3),"")&amp;IF(A52="SLP-FfE",MID(D49,2,1)&amp;MID(D49,1,1)&amp;MID(D49,3,1),"")</f>
        <v>BH4</v>
      </c>
      <c r="D52" s="274" t="s">
        <v>448</v>
      </c>
      <c r="E52" s="275" t="n">
        <v>2.459518061</v>
      </c>
      <c r="F52" s="275" t="n">
        <v>-35.25321235</v>
      </c>
      <c r="G52" s="275" t="n">
        <v>6.058700072</v>
      </c>
      <c r="H52" s="275" t="n">
        <v>0.164737049</v>
      </c>
      <c r="I52" s="277" t="n">
        <v>40</v>
      </c>
      <c r="J52" s="278" t="n">
        <v>0</v>
      </c>
      <c r="K52" s="278" t="n">
        <v>0</v>
      </c>
      <c r="L52" s="278" t="n">
        <v>0</v>
      </c>
      <c r="M52" s="279" t="n">
        <v>0</v>
      </c>
    </row>
    <row r="53" customFormat="false" ht="15" hidden="false" customHeight="false" outlineLevel="0" collapsed="false">
      <c r="A53" s="61" t="str">
        <f aca="false">IF(MID(D53,1,8)="SigLinDe","SLP-FfE","SLP-TUM")</f>
        <v>SLP-TUM</v>
      </c>
      <c r="B53" s="61" t="str">
        <f aca="false">"DE_"&amp;IF(A53="SLP-TUM",MID(D53,5,4)&amp;RIGHT(D53,1),"")&amp;IF(A53="SLP-FfE",MID(D50,5,3)&amp;"3"&amp;RIGHT(D50,1),"")</f>
        <v>DE_GBH05</v>
      </c>
      <c r="C53" s="280" t="str">
        <f aca="false">IF(A53="SLP-TUM",LEFT(D53,3),"")&amp;IF(A53="SLP-FfE",MID(D50,2,1)&amp;MID(D50,1,1)&amp;MID(D50,3,1),"")</f>
        <v>BH5</v>
      </c>
      <c r="D53" s="274" t="s">
        <v>449</v>
      </c>
      <c r="E53" s="275" t="n">
        <v>2.98</v>
      </c>
      <c r="F53" s="275" t="n">
        <v>-35.8</v>
      </c>
      <c r="G53" s="275" t="n">
        <v>5.634058062</v>
      </c>
      <c r="H53" s="275" t="n">
        <v>0</v>
      </c>
      <c r="I53" s="277" t="n">
        <v>40</v>
      </c>
      <c r="J53" s="278" t="n">
        <v>0</v>
      </c>
      <c r="K53" s="278" t="n">
        <v>0</v>
      </c>
      <c r="L53" s="278" t="n">
        <v>0</v>
      </c>
      <c r="M53" s="279" t="n">
        <v>0</v>
      </c>
    </row>
    <row r="54" customFormat="false" ht="15" hidden="false" customHeight="false" outlineLevel="0" collapsed="false">
      <c r="A54" s="61" t="str">
        <f aca="false">IF(MID(D54,1,8)="SigLinDe","SLP-FfE","SLP-TUM")</f>
        <v>SLP-FfE</v>
      </c>
      <c r="B54" s="61" t="str">
        <f aca="false">"DE_"&amp;IF(A54="SLP-TUM",MID(D54,5,4)&amp;RIGHT(D54,1),"")&amp;IF(A54="SLP-FfE",MID(D51,5,3)&amp;"3"&amp;RIGHT(D51,1),"")</f>
        <v>DE_GBH33</v>
      </c>
      <c r="C54" s="280" t="str">
        <f aca="false">IF(A54="SLP-TUM",LEFT(D54,3),"")&amp;IF(A54="SLP-FfE",MID(D51,2,1)&amp;MID(D51,1,1)&amp;MID(D51,3,1),"")</f>
        <v>HB3</v>
      </c>
      <c r="D54" s="274" t="s">
        <v>450</v>
      </c>
      <c r="E54" s="281" t="n">
        <v>0.987428301992787</v>
      </c>
      <c r="F54" s="281" t="n">
        <v>-35.25321235</v>
      </c>
      <c r="G54" s="281" t="n">
        <v>6.154440641</v>
      </c>
      <c r="H54" s="281" t="n">
        <v>0.226571574644788</v>
      </c>
      <c r="I54" s="282" t="n">
        <v>40</v>
      </c>
      <c r="J54" s="283" t="n">
        <v>-0.0339019728779373</v>
      </c>
      <c r="K54" s="283" t="n">
        <v>0.693823369584483</v>
      </c>
      <c r="L54" s="283" t="n">
        <v>-0.00128490078017325</v>
      </c>
      <c r="M54" s="284" t="n">
        <v>0.202973165694549</v>
      </c>
    </row>
    <row r="55" customFormat="false" ht="15" hidden="false" customHeight="false" outlineLevel="0" collapsed="false">
      <c r="A55" s="61" t="str">
        <f aca="false">IF(MID(D55,1,8)="SigLinDe","SLP-FfE","SLP-TUM")</f>
        <v>SLP-FfE</v>
      </c>
      <c r="B55" s="61" t="str">
        <f aca="false">"DE_"&amp;IF(A55="SLP-TUM",MID(D55,5,4)&amp;RIGHT(D55,1),"")&amp;IF(A55="SLP-FfE",MID(D52,5,3)&amp;"3"&amp;RIGHT(D52,1),"")</f>
        <v>DE_GBH34</v>
      </c>
      <c r="C55" s="280" t="str">
        <f aca="false">IF(A55="SLP-TUM",LEFT(D55,3),"")&amp;IF(A55="SLP-FfE",MID(D52,2,1)&amp;MID(D52,1,1)&amp;MID(D52,3,1),"")</f>
        <v>HB4</v>
      </c>
      <c r="D55" s="274" t="s">
        <v>451</v>
      </c>
      <c r="E55" s="285" t="n">
        <v>0.987258471486126</v>
      </c>
      <c r="F55" s="285" t="n">
        <v>-35.25321235</v>
      </c>
      <c r="G55" s="285" t="n">
        <v>6.058700072</v>
      </c>
      <c r="H55" s="285" t="n">
        <v>0.0793511784792907</v>
      </c>
      <c r="I55" s="286" t="n">
        <v>40</v>
      </c>
      <c r="J55" s="287" t="n">
        <v>-0.0495013227495672</v>
      </c>
      <c r="K55" s="287" t="n">
        <v>0.963799861253224</v>
      </c>
      <c r="L55" s="287" t="n">
        <v>-0.00223037852710912</v>
      </c>
      <c r="M55" s="288" t="n">
        <v>0.22883982780254</v>
      </c>
    </row>
    <row r="56" customFormat="false" ht="15" hidden="false" customHeight="false" outlineLevel="0" collapsed="false">
      <c r="A56" s="61" t="str">
        <f aca="false">IF(MID(D56,1,8)="SigLinDe","SLP-FfE","SLP-TUM")</f>
        <v>SLP-TUM</v>
      </c>
      <c r="B56" s="61" t="str">
        <f aca="false">"DE_"&amp;IF(A56="SLP-TUM",MID(D56,5,4)&amp;RIGHT(D56,1),"")&amp;IF(A56="SLP-FfE",MID(D53,5,3)&amp;"3"&amp;RIGHT(D53,1),"")</f>
        <v>DE_GWA01</v>
      </c>
      <c r="C56" s="280" t="str">
        <f aca="false">IF(A56="SLP-TUM",LEFT(D56,3),"")&amp;IF(A56="SLP-FfE",MID(D53,2,1)&amp;MID(D53,1,1)&amp;MID(D53,3,1),"")</f>
        <v>WA1</v>
      </c>
      <c r="D56" s="274" t="s">
        <v>452</v>
      </c>
      <c r="E56" s="275" t="n">
        <v>0.4</v>
      </c>
      <c r="F56" s="275" t="n">
        <v>-40.51494818</v>
      </c>
      <c r="G56" s="275" t="n">
        <v>2.874795695</v>
      </c>
      <c r="H56" s="275" t="n">
        <v>0.935107584</v>
      </c>
      <c r="I56" s="277" t="n">
        <v>40</v>
      </c>
      <c r="J56" s="278" t="n">
        <v>0</v>
      </c>
      <c r="K56" s="278" t="n">
        <v>0</v>
      </c>
      <c r="L56" s="278" t="n">
        <v>0</v>
      </c>
      <c r="M56" s="279" t="n">
        <v>0</v>
      </c>
    </row>
    <row r="57" customFormat="false" ht="15" hidden="false" customHeight="false" outlineLevel="0" collapsed="false">
      <c r="A57" s="61" t="str">
        <f aca="false">IF(MID(D57,1,8)="SigLinDe","SLP-FfE","SLP-TUM")</f>
        <v>SLP-TUM</v>
      </c>
      <c r="B57" s="61" t="str">
        <f aca="false">"DE_"&amp;IF(A57="SLP-TUM",MID(D57,5,4)&amp;RIGHT(D57,1),"")&amp;IF(A57="SLP-FfE",MID(D54,5,3)&amp;"3"&amp;RIGHT(D54,1),"")</f>
        <v>DE_GWA02</v>
      </c>
      <c r="C57" s="280" t="str">
        <f aca="false">IF(A57="SLP-TUM",LEFT(D57,3),"")&amp;IF(A57="SLP-FfE",MID(D54,2,1)&amp;MID(D54,1,1)&amp;MID(D54,3,1),"")</f>
        <v>WA2</v>
      </c>
      <c r="D57" s="274" t="s">
        <v>453</v>
      </c>
      <c r="E57" s="275" t="n">
        <v>0.616622893</v>
      </c>
      <c r="F57" s="275" t="n">
        <v>-38.4</v>
      </c>
      <c r="G57" s="275" t="n">
        <v>3.870535189</v>
      </c>
      <c r="H57" s="275" t="n">
        <v>0.870025031</v>
      </c>
      <c r="I57" s="277" t="n">
        <v>40</v>
      </c>
      <c r="J57" s="278" t="n">
        <v>0</v>
      </c>
      <c r="K57" s="278" t="n">
        <v>0</v>
      </c>
      <c r="L57" s="278" t="n">
        <v>0</v>
      </c>
      <c r="M57" s="279" t="n">
        <v>0</v>
      </c>
    </row>
    <row r="58" customFormat="false" ht="15" hidden="false" customHeight="false" outlineLevel="0" collapsed="false">
      <c r="A58" s="61" t="str">
        <f aca="false">IF(MID(D58,1,8)="SigLinDe","SLP-FfE","SLP-TUM")</f>
        <v>SLP-TUM</v>
      </c>
      <c r="B58" s="61" t="str">
        <f aca="false">"DE_"&amp;IF(A58="SLP-TUM",MID(D58,5,4)&amp;RIGHT(D58,1),"")&amp;IF(A58="SLP-FfE",MID(D55,5,3)&amp;"3"&amp;RIGHT(D55,1),"")</f>
        <v>DE_GWA03</v>
      </c>
      <c r="C58" s="280" t="str">
        <f aca="false">IF(A58="SLP-TUM",LEFT(D58,3),"")&amp;IF(A58="SLP-FfE",MID(D55,2,1)&amp;MID(D55,1,1)&amp;MID(D55,3,1),"")</f>
        <v>WA3</v>
      </c>
      <c r="D58" s="274" t="s">
        <v>454</v>
      </c>
      <c r="E58" s="275" t="n">
        <v>0.765729012</v>
      </c>
      <c r="F58" s="275" t="n">
        <v>-36.02379115</v>
      </c>
      <c r="G58" s="275" t="n">
        <v>4.866274683</v>
      </c>
      <c r="H58" s="275" t="n">
        <v>0.804942478</v>
      </c>
      <c r="I58" s="277" t="n">
        <v>40</v>
      </c>
      <c r="J58" s="278" t="n">
        <v>0</v>
      </c>
      <c r="K58" s="278" t="n">
        <v>0</v>
      </c>
      <c r="L58" s="278" t="n">
        <v>0</v>
      </c>
      <c r="M58" s="279" t="n">
        <v>0</v>
      </c>
    </row>
    <row r="59" customFormat="false" ht="15" hidden="false" customHeight="false" outlineLevel="0" collapsed="false">
      <c r="A59" s="61" t="str">
        <f aca="false">IF(MID(D59,1,8)="SigLinDe","SLP-FfE","SLP-TUM")</f>
        <v>SLP-TUM</v>
      </c>
      <c r="B59" s="61" t="str">
        <f aca="false">"DE_"&amp;IF(A59="SLP-TUM",MID(D59,5,4)&amp;RIGHT(D59,1),"")&amp;IF(A59="SLP-FfE",MID(D56,5,3)&amp;"3"&amp;RIGHT(D56,1),"")</f>
        <v>DE_GWA04</v>
      </c>
      <c r="C59" s="280" t="str">
        <f aca="false">IF(A59="SLP-TUM",LEFT(D59,3),"")&amp;IF(A59="SLP-FfE",MID(D56,2,1)&amp;MID(D56,1,1)&amp;MID(D56,3,1),"")</f>
        <v>WA4</v>
      </c>
      <c r="D59" s="274" t="s">
        <v>455</v>
      </c>
      <c r="E59" s="275" t="n">
        <v>1.053587472</v>
      </c>
      <c r="F59" s="275" t="n">
        <v>-35.3</v>
      </c>
      <c r="G59" s="275" t="n">
        <v>4.866274683</v>
      </c>
      <c r="H59" s="275" t="n">
        <v>0.681104234</v>
      </c>
      <c r="I59" s="277" t="n">
        <v>40</v>
      </c>
      <c r="J59" s="278" t="n">
        <v>0</v>
      </c>
      <c r="K59" s="278" t="n">
        <v>0</v>
      </c>
      <c r="L59" s="278" t="n">
        <v>0</v>
      </c>
      <c r="M59" s="279" t="n">
        <v>0</v>
      </c>
    </row>
    <row r="60" customFormat="false" ht="15" hidden="false" customHeight="false" outlineLevel="0" collapsed="false">
      <c r="A60" s="61" t="str">
        <f aca="false">IF(MID(D60,1,8)="SigLinDe","SLP-FfE","SLP-TUM")</f>
        <v>SLP-TUM</v>
      </c>
      <c r="B60" s="61" t="str">
        <f aca="false">"DE_"&amp;IF(A60="SLP-TUM",MID(D60,5,4)&amp;RIGHT(D60,1),"")&amp;IF(A60="SLP-FfE",MID(D57,5,3)&amp;"3"&amp;RIGHT(D57,1),"")</f>
        <v>DE_GWA05</v>
      </c>
      <c r="C60" s="280" t="str">
        <f aca="false">IF(A60="SLP-TUM",LEFT(D60,3),"")&amp;IF(A60="SLP-FfE",MID(D57,2,1)&amp;MID(D57,1,1)&amp;MID(D57,3,1),"")</f>
        <v>WA5</v>
      </c>
      <c r="D60" s="274" t="s">
        <v>456</v>
      </c>
      <c r="E60" s="275" t="n">
        <v>1.276885373</v>
      </c>
      <c r="F60" s="275" t="n">
        <v>-34.34243707</v>
      </c>
      <c r="G60" s="275" t="n">
        <v>5.451882242</v>
      </c>
      <c r="H60" s="275" t="n">
        <v>0.55726599</v>
      </c>
      <c r="I60" s="277" t="n">
        <v>40</v>
      </c>
      <c r="J60" s="278" t="n">
        <v>0</v>
      </c>
      <c r="K60" s="278" t="n">
        <v>0</v>
      </c>
      <c r="L60" s="278" t="n">
        <v>0</v>
      </c>
      <c r="M60" s="279" t="n">
        <v>0</v>
      </c>
    </row>
    <row r="61" customFormat="false" ht="15" hidden="false" customHeight="false" outlineLevel="0" collapsed="false">
      <c r="A61" s="61" t="str">
        <f aca="false">IF(MID(D61,1,8)="SigLinDe","SLP-FfE","SLP-TUM")</f>
        <v>SLP-FfE</v>
      </c>
      <c r="B61" s="61" t="str">
        <f aca="false">"DE_"&amp;IF(A61="SLP-TUM",MID(D61,5,4)&amp;RIGHT(D61,1),"")&amp;IF(A61="SLP-FfE",MID(D58,5,3)&amp;"3"&amp;RIGHT(D58,1),"")</f>
        <v>DE_GWA33</v>
      </c>
      <c r="C61" s="280" t="str">
        <f aca="false">IF(A61="SLP-TUM",LEFT(D61,3),"")&amp;IF(A61="SLP-FfE",MID(D58,2,1)&amp;MID(D58,1,1)&amp;MID(D58,3,1),"")</f>
        <v>AW3</v>
      </c>
      <c r="D61" s="274" t="s">
        <v>457</v>
      </c>
      <c r="E61" s="281" t="n">
        <v>0.333783832123808</v>
      </c>
      <c r="F61" s="281" t="n">
        <v>-36.02379115</v>
      </c>
      <c r="G61" s="281" t="n">
        <v>4.866274683</v>
      </c>
      <c r="H61" s="281" t="n">
        <v>0.491227957971774</v>
      </c>
      <c r="I61" s="282" t="n">
        <v>40</v>
      </c>
      <c r="J61" s="283" t="n">
        <v>-0.0092263492839078</v>
      </c>
      <c r="K61" s="283" t="n">
        <v>0.45957571089625</v>
      </c>
      <c r="L61" s="283" t="n">
        <v>-0.000967642449895133</v>
      </c>
      <c r="M61" s="284" t="n">
        <v>0.396429075178636</v>
      </c>
    </row>
    <row r="62" customFormat="false" ht="15" hidden="false" customHeight="false" outlineLevel="0" collapsed="false">
      <c r="A62" s="61" t="str">
        <f aca="false">IF(MID(D62,1,8)="SigLinDe","SLP-FfE","SLP-TUM")</f>
        <v>SLP-FfE</v>
      </c>
      <c r="B62" s="61" t="str">
        <f aca="false">"DE_"&amp;IF(A62="SLP-TUM",MID(D62,5,4)&amp;RIGHT(D62,1),"")&amp;IF(A62="SLP-FfE",MID(D59,5,3)&amp;"3"&amp;RIGHT(D59,1),"")</f>
        <v>DE_GWA34</v>
      </c>
      <c r="C62" s="280" t="str">
        <f aca="false">IF(A62="SLP-TUM",LEFT(D62,3),"")&amp;IF(A62="SLP-FfE",MID(D59,2,1)&amp;MID(D59,1,1)&amp;MID(D59,3,1),"")</f>
        <v>AW4</v>
      </c>
      <c r="D62" s="274" t="s">
        <v>458</v>
      </c>
      <c r="E62" s="285" t="n">
        <v>0.392533873806349</v>
      </c>
      <c r="F62" s="285" t="n">
        <v>-35.3</v>
      </c>
      <c r="G62" s="285" t="n">
        <v>4.866274683</v>
      </c>
      <c r="H62" s="285" t="n">
        <v>0.304509866196958</v>
      </c>
      <c r="I62" s="286" t="n">
        <v>40</v>
      </c>
      <c r="J62" s="287" t="n">
        <v>-0.0167993072626435</v>
      </c>
      <c r="K62" s="287" t="n">
        <v>0.671088891734221</v>
      </c>
      <c r="L62" s="287" t="n">
        <v>-0.00203008235945165</v>
      </c>
      <c r="M62" s="288" t="n">
        <v>0.561462342896087</v>
      </c>
    </row>
    <row r="63" customFormat="false" ht="15" hidden="false" customHeight="false" outlineLevel="0" collapsed="false">
      <c r="A63" s="61" t="str">
        <f aca="false">IF(MID(D63,1,8)="SigLinDe","SLP-FfE","SLP-TUM")</f>
        <v>SLP-TUM</v>
      </c>
      <c r="B63" s="61" t="str">
        <f aca="false">"DE_"&amp;IF(A63="SLP-TUM",MID(D63,5,4)&amp;RIGHT(D63,1),"")&amp;IF(A63="SLP-FfE",MID(D60,5,3)&amp;"3"&amp;RIGHT(D60,1),"")</f>
        <v>DE_GGB01</v>
      </c>
      <c r="C63" s="280" t="str">
        <f aca="false">IF(A63="SLP-TUM",LEFT(D63,3),"")&amp;IF(A63="SLP-FfE",MID(D60,2,1)&amp;MID(D60,1,1)&amp;MID(D60,3,1),"")</f>
        <v>GB1</v>
      </c>
      <c r="D63" s="274" t="s">
        <v>459</v>
      </c>
      <c r="E63" s="275" t="n">
        <v>3.176194476</v>
      </c>
      <c r="F63" s="275" t="n">
        <v>-40.83666086</v>
      </c>
      <c r="G63" s="275" t="n">
        <v>3.678589174</v>
      </c>
      <c r="H63" s="275" t="n">
        <v>0.150215576</v>
      </c>
      <c r="I63" s="277" t="n">
        <v>40</v>
      </c>
      <c r="J63" s="278" t="n">
        <v>0</v>
      </c>
      <c r="K63" s="278" t="n">
        <v>0</v>
      </c>
      <c r="L63" s="278" t="n">
        <v>0</v>
      </c>
      <c r="M63" s="279" t="n">
        <v>0</v>
      </c>
    </row>
    <row r="64" customFormat="false" ht="15" hidden="false" customHeight="false" outlineLevel="0" collapsed="false">
      <c r="A64" s="61" t="str">
        <f aca="false">IF(MID(D64,1,8)="SigLinDe","SLP-FfE","SLP-TUM")</f>
        <v>SLP-TUM</v>
      </c>
      <c r="B64" s="61" t="str">
        <f aca="false">"DE_"&amp;IF(A64="SLP-TUM",MID(D64,5,4)&amp;RIGHT(D64,1),"")&amp;IF(A64="SLP-FfE",MID(D61,5,3)&amp;"3"&amp;RIGHT(D61,1),"")</f>
        <v>DE_GGB02</v>
      </c>
      <c r="C64" s="280" t="str">
        <f aca="false">IF(A64="SLP-TUM",LEFT(D64,3),"")&amp;IF(A64="SLP-FfE",MID(D61,2,1)&amp;MID(D61,1,1)&amp;MID(D61,3,1),"")</f>
        <v>GB2</v>
      </c>
      <c r="D64" s="274" t="s">
        <v>460</v>
      </c>
      <c r="E64" s="275" t="n">
        <v>3.390464506</v>
      </c>
      <c r="F64" s="275" t="n">
        <v>-39.28752164</v>
      </c>
      <c r="G64" s="275" t="n">
        <v>4.490574046</v>
      </c>
      <c r="H64" s="275" t="n">
        <v>0.083478317</v>
      </c>
      <c r="I64" s="277" t="n">
        <v>40</v>
      </c>
      <c r="J64" s="278" t="n">
        <v>0</v>
      </c>
      <c r="K64" s="278" t="n">
        <v>0</v>
      </c>
      <c r="L64" s="278" t="n">
        <v>0</v>
      </c>
      <c r="M64" s="279" t="n">
        <v>0</v>
      </c>
    </row>
    <row r="65" customFormat="false" ht="15" hidden="false" customHeight="false" outlineLevel="0" collapsed="false">
      <c r="A65" s="61" t="str">
        <f aca="false">IF(MID(D65,1,8)="SigLinDe","SLP-FfE","SLP-TUM")</f>
        <v>SLP-TUM</v>
      </c>
      <c r="B65" s="61" t="str">
        <f aca="false">"DE_"&amp;IF(A65="SLP-TUM",MID(D65,5,4)&amp;RIGHT(D65,1),"")&amp;IF(A65="SLP-FfE",MID(D62,5,3)&amp;"3"&amp;RIGHT(D62,1),"")</f>
        <v>DE_GGB03</v>
      </c>
      <c r="C65" s="280" t="str">
        <f aca="false">IF(A65="SLP-TUM",LEFT(D65,3),"")&amp;IF(A65="SLP-FfE",MID(D62,2,1)&amp;MID(D62,1,1)&amp;MID(D62,3,1),"")</f>
        <v>GB3</v>
      </c>
      <c r="D65" s="274" t="s">
        <v>461</v>
      </c>
      <c r="E65" s="275" t="n">
        <v>3.257274213</v>
      </c>
      <c r="F65" s="275" t="n">
        <v>-37.5</v>
      </c>
      <c r="G65" s="275" t="n">
        <v>6.346214795</v>
      </c>
      <c r="H65" s="275" t="n">
        <v>0.08662265</v>
      </c>
      <c r="I65" s="277" t="n">
        <v>40</v>
      </c>
      <c r="J65" s="278" t="n">
        <v>0</v>
      </c>
      <c r="K65" s="278" t="n">
        <v>0</v>
      </c>
      <c r="L65" s="278" t="n">
        <v>0</v>
      </c>
      <c r="M65" s="279" t="n">
        <v>0</v>
      </c>
    </row>
    <row r="66" customFormat="false" ht="15" hidden="false" customHeight="false" outlineLevel="0" collapsed="false">
      <c r="A66" s="61" t="str">
        <f aca="false">IF(MID(D66,1,8)="SigLinDe","SLP-FfE","SLP-TUM")</f>
        <v>SLP-TUM</v>
      </c>
      <c r="B66" s="61" t="str">
        <f aca="false">"DE_"&amp;IF(A66="SLP-TUM",MID(D66,5,4)&amp;RIGHT(D66,1),"")&amp;IF(A66="SLP-FfE",MID(D63,5,3)&amp;"3"&amp;RIGHT(D63,1),"")</f>
        <v>DE_GGB04</v>
      </c>
      <c r="C66" s="280" t="str">
        <f aca="false">IF(A66="SLP-TUM",LEFT(D66,3),"")&amp;IF(A66="SLP-FfE",MID(D63,2,1)&amp;MID(D63,1,1)&amp;MID(D63,3,1),"")</f>
        <v>GB4</v>
      </c>
      <c r="D66" s="274" t="s">
        <v>462</v>
      </c>
      <c r="E66" s="275" t="n">
        <v>3.601773562</v>
      </c>
      <c r="F66" s="275" t="n">
        <v>-37.88253684</v>
      </c>
      <c r="G66" s="275" t="n">
        <v>6.983607029</v>
      </c>
      <c r="H66" s="275" t="n">
        <v>0.054826186</v>
      </c>
      <c r="I66" s="277" t="n">
        <v>40</v>
      </c>
      <c r="J66" s="278" t="n">
        <v>0</v>
      </c>
      <c r="K66" s="278" t="n">
        <v>0</v>
      </c>
      <c r="L66" s="278" t="n">
        <v>0</v>
      </c>
      <c r="M66" s="279" t="n">
        <v>0</v>
      </c>
    </row>
    <row r="67" customFormat="false" ht="15" hidden="false" customHeight="false" outlineLevel="0" collapsed="false">
      <c r="A67" s="61" t="str">
        <f aca="false">IF(MID(D67,1,8)="SigLinDe","SLP-FfE","SLP-TUM")</f>
        <v>SLP-TUM</v>
      </c>
      <c r="B67" s="61" t="str">
        <f aca="false">"DE_"&amp;IF(A67="SLP-TUM",MID(D67,5,4)&amp;RIGHT(D67,1),"")&amp;IF(A67="SLP-FfE",MID(D64,5,3)&amp;"3"&amp;RIGHT(D64,1),"")</f>
        <v>DE_GGB05</v>
      </c>
      <c r="C67" s="280" t="str">
        <f aca="false">IF(A67="SLP-TUM",LEFT(D67,3),"")&amp;IF(A67="SLP-FfE",MID(D64,2,1)&amp;MID(D64,1,1)&amp;MID(D64,3,1),"")</f>
        <v>GB5</v>
      </c>
      <c r="D67" s="274" t="s">
        <v>463</v>
      </c>
      <c r="E67" s="275" t="n">
        <v>3.932053248</v>
      </c>
      <c r="F67" s="275" t="n">
        <v>-38.14332482</v>
      </c>
      <c r="G67" s="275" t="n">
        <v>7.618587098</v>
      </c>
      <c r="H67" s="275" t="n">
        <v>0.023029723</v>
      </c>
      <c r="I67" s="277" t="n">
        <v>40</v>
      </c>
      <c r="J67" s="278" t="n">
        <v>0</v>
      </c>
      <c r="K67" s="278" t="n">
        <v>0</v>
      </c>
      <c r="L67" s="278" t="n">
        <v>0</v>
      </c>
      <c r="M67" s="279" t="n">
        <v>0</v>
      </c>
    </row>
    <row r="68" customFormat="false" ht="15" hidden="false" customHeight="false" outlineLevel="0" collapsed="false">
      <c r="A68" s="61" t="str">
        <f aca="false">IF(MID(D68,1,8)="SigLinDe","SLP-FfE","SLP-TUM")</f>
        <v>SLP-FfE</v>
      </c>
      <c r="B68" s="61" t="str">
        <f aca="false">"DE_"&amp;IF(A68="SLP-TUM",MID(D68,5,4)&amp;RIGHT(D68,1),"")&amp;IF(A68="SLP-FfE",MID(D65,5,3)&amp;"3"&amp;RIGHT(D65,1),"")</f>
        <v>DE_GGB33</v>
      </c>
      <c r="C68" s="280" t="str">
        <f aca="false">IF(A68="SLP-TUM",LEFT(D68,3),"")&amp;IF(A68="SLP-FfE",MID(D65,2,1)&amp;MID(D65,1,1)&amp;MID(D65,3,1),"")</f>
        <v>BG3</v>
      </c>
      <c r="D68" s="274" t="s">
        <v>464</v>
      </c>
      <c r="E68" s="290" t="n">
        <v>1.82137779524266</v>
      </c>
      <c r="F68" s="290" t="n">
        <v>-37.5</v>
      </c>
      <c r="G68" s="290" t="n">
        <v>6.346214795</v>
      </c>
      <c r="H68" s="290" t="n">
        <v>0.0678117914984112</v>
      </c>
      <c r="I68" s="291" t="n">
        <v>40</v>
      </c>
      <c r="J68" s="292" t="n">
        <v>-0.0607665689685263</v>
      </c>
      <c r="K68" s="292" t="n">
        <v>0.930815856582958</v>
      </c>
      <c r="L68" s="292" t="n">
        <v>-0.00139668882761774</v>
      </c>
      <c r="M68" s="293" t="n">
        <v>0.0850398799492811</v>
      </c>
    </row>
    <row r="69" customFormat="false" ht="15" hidden="false" customHeight="false" outlineLevel="0" collapsed="false">
      <c r="A69" s="61" t="str">
        <f aca="false">IF(MID(D69,1,8)="SigLinDe","SLP-FfE","SLP-TUM")</f>
        <v>SLP-FfE</v>
      </c>
      <c r="B69" s="61" t="str">
        <f aca="false">"DE_"&amp;IF(A69="SLP-TUM",MID(D69,5,4)&amp;RIGHT(D69,1),"")&amp;IF(A69="SLP-FfE",MID(D66,5,3)&amp;"3"&amp;RIGHT(D66,1),"")</f>
        <v>DE_GGB34</v>
      </c>
      <c r="C69" s="280" t="str">
        <f aca="false">IF(A69="SLP-TUM",LEFT(D69,3),"")&amp;IF(A69="SLP-FfE",MID(D66,2,1)&amp;MID(D66,1,1)&amp;MID(D66,3,1),"")</f>
        <v>BG4</v>
      </c>
      <c r="D69" s="274" t="s">
        <v>465</v>
      </c>
      <c r="E69" s="285" t="n">
        <v>1.62668116109167</v>
      </c>
      <c r="F69" s="285" t="n">
        <v>-37.88253684</v>
      </c>
      <c r="G69" s="285" t="n">
        <v>6.983607029</v>
      </c>
      <c r="H69" s="285" t="n">
        <v>0.0297136027122766</v>
      </c>
      <c r="I69" s="286" t="n">
        <v>40</v>
      </c>
      <c r="J69" s="287" t="n">
        <v>-0.0854332892007443</v>
      </c>
      <c r="K69" s="287" t="n">
        <v>1.2709629183123</v>
      </c>
      <c r="L69" s="287" t="n">
        <v>-0.00113191923363135</v>
      </c>
      <c r="M69" s="288" t="n">
        <v>0.0928123931807869</v>
      </c>
    </row>
    <row r="70" customFormat="false" ht="15" hidden="false" customHeight="false" outlineLevel="0" collapsed="false">
      <c r="A70" s="61" t="str">
        <f aca="false">IF(MID(D70,1,8)="SigLinDe","SLP-FfE","SLP-TUM")</f>
        <v>SLP-TUM</v>
      </c>
      <c r="B70" s="61" t="str">
        <f aca="false">"DE_"&amp;IF(A70="SLP-TUM",MID(D70,5,4)&amp;RIGHT(D70,1),"")&amp;IF(A70="SLP-FfE",MID(D67,5,3)&amp;"3"&amp;RIGHT(D67,1),"")</f>
        <v>DE_GBA01</v>
      </c>
      <c r="C70" s="280" t="str">
        <f aca="false">IF(A70="SLP-TUM",LEFT(D70,3),"")&amp;IF(A70="SLP-FfE",MID(D67,2,1)&amp;MID(D67,1,1)&amp;MID(D67,3,1),"")</f>
        <v>BA1</v>
      </c>
      <c r="D70" s="274" t="s">
        <v>466</v>
      </c>
      <c r="E70" s="275" t="n">
        <v>0.15</v>
      </c>
      <c r="F70" s="275" t="n">
        <v>-36</v>
      </c>
      <c r="G70" s="275" t="n">
        <v>2</v>
      </c>
      <c r="H70" s="275" t="n">
        <v>1</v>
      </c>
      <c r="I70" s="277" t="n">
        <v>40</v>
      </c>
      <c r="J70" s="278" t="n">
        <v>0</v>
      </c>
      <c r="K70" s="278" t="n">
        <v>0</v>
      </c>
      <c r="L70" s="278" t="n">
        <v>0</v>
      </c>
      <c r="M70" s="279" t="n">
        <v>0</v>
      </c>
    </row>
    <row r="71" customFormat="false" ht="15" hidden="false" customHeight="false" outlineLevel="0" collapsed="false">
      <c r="A71" s="61" t="str">
        <f aca="false">IF(MID(D71,1,8)="SigLinDe","SLP-FfE","SLP-TUM")</f>
        <v>SLP-TUM</v>
      </c>
      <c r="B71" s="61" t="str">
        <f aca="false">"DE_"&amp;IF(A71="SLP-TUM",MID(D71,5,4)&amp;RIGHT(D71,1),"")&amp;IF(A71="SLP-FfE",MID(D68,5,3)&amp;"3"&amp;RIGHT(D68,1),"")</f>
        <v>DE_GBA02</v>
      </c>
      <c r="C71" s="280" t="str">
        <f aca="false">IF(A71="SLP-TUM",LEFT(D71,3),"")&amp;IF(A71="SLP-FfE",MID(D68,2,1)&amp;MID(D68,1,1)&amp;MID(D68,3,1),"")</f>
        <v>BA2</v>
      </c>
      <c r="D71" s="274" t="s">
        <v>467</v>
      </c>
      <c r="E71" s="275" t="n">
        <v>0.387919104</v>
      </c>
      <c r="F71" s="275" t="n">
        <v>-35.5</v>
      </c>
      <c r="G71" s="275" t="n">
        <v>4</v>
      </c>
      <c r="H71" s="275" t="n">
        <v>0.905481543</v>
      </c>
      <c r="I71" s="277" t="n">
        <v>40</v>
      </c>
      <c r="J71" s="278" t="n">
        <v>0</v>
      </c>
      <c r="K71" s="278" t="n">
        <v>0</v>
      </c>
      <c r="L71" s="278" t="n">
        <v>0</v>
      </c>
      <c r="M71" s="279" t="n">
        <v>0</v>
      </c>
    </row>
    <row r="72" customFormat="false" ht="15" hidden="false" customHeight="false" outlineLevel="0" collapsed="false">
      <c r="A72" s="61" t="str">
        <f aca="false">IF(MID(D72,1,8)="SigLinDe","SLP-FfE","SLP-TUM")</f>
        <v>SLP-TUM</v>
      </c>
      <c r="B72" s="61" t="str">
        <f aca="false">"DE_"&amp;IF(A72="SLP-TUM",MID(D72,5,4)&amp;RIGHT(D72,1),"")&amp;IF(A72="SLP-FfE",MID(D69,5,3)&amp;"3"&amp;RIGHT(D69,1),"")</f>
        <v>DE_GBA03</v>
      </c>
      <c r="C72" s="280" t="str">
        <f aca="false">IF(A72="SLP-TUM",LEFT(D72,3),"")&amp;IF(A72="SLP-FfE",MID(D69,2,1)&amp;MID(D69,1,1)&amp;MID(D69,3,1),"")</f>
        <v>BA3</v>
      </c>
      <c r="D72" s="274" t="s">
        <v>468</v>
      </c>
      <c r="E72" s="275" t="n">
        <v>0.626196216</v>
      </c>
      <c r="F72" s="275" t="n">
        <v>-33</v>
      </c>
      <c r="G72" s="275" t="n">
        <v>5.72123025</v>
      </c>
      <c r="H72" s="275" t="n">
        <v>0.78556546</v>
      </c>
      <c r="I72" s="277" t="n">
        <v>40</v>
      </c>
      <c r="J72" s="278" t="n">
        <v>0</v>
      </c>
      <c r="K72" s="278" t="n">
        <v>0</v>
      </c>
      <c r="L72" s="278" t="n">
        <v>0</v>
      </c>
      <c r="M72" s="279" t="n">
        <v>0</v>
      </c>
    </row>
    <row r="73" customFormat="false" ht="15" hidden="false" customHeight="false" outlineLevel="0" collapsed="false">
      <c r="A73" s="61" t="str">
        <f aca="false">IF(MID(D73,1,8)="SigLinDe","SLP-FfE","SLP-TUM")</f>
        <v>SLP-TUM</v>
      </c>
      <c r="B73" s="61" t="str">
        <f aca="false">"DE_"&amp;IF(A73="SLP-TUM",MID(D73,5,4)&amp;RIGHT(D73,1),"")&amp;IF(A73="SLP-FfE",MID(D70,5,3)&amp;"3"&amp;RIGHT(D70,1),"")</f>
        <v>DE_GBA04</v>
      </c>
      <c r="C73" s="280" t="str">
        <f aca="false">IF(A73="SLP-TUM",LEFT(D73,3),"")&amp;IF(A73="SLP-FfE",MID(D70,2,1)&amp;MID(D70,1,1)&amp;MID(D70,3,1),"")</f>
        <v>BA4</v>
      </c>
      <c r="D73" s="274" t="s">
        <v>469</v>
      </c>
      <c r="E73" s="275" t="n">
        <v>0.931588901</v>
      </c>
      <c r="F73" s="275" t="n">
        <v>-33.35</v>
      </c>
      <c r="G73" s="275" t="n">
        <v>5.72123025</v>
      </c>
      <c r="H73" s="275" t="n">
        <v>0.665649377</v>
      </c>
      <c r="I73" s="277" t="n">
        <v>40</v>
      </c>
      <c r="J73" s="278" t="n">
        <v>0</v>
      </c>
      <c r="K73" s="278" t="n">
        <v>0</v>
      </c>
      <c r="L73" s="278" t="n">
        <v>0</v>
      </c>
      <c r="M73" s="279" t="n">
        <v>0</v>
      </c>
    </row>
    <row r="74" customFormat="false" ht="15" hidden="false" customHeight="false" outlineLevel="0" collapsed="false">
      <c r="A74" s="61" t="str">
        <f aca="false">IF(MID(D74,1,8)="SigLinDe","SLP-FfE","SLP-TUM")</f>
        <v>SLP-TUM</v>
      </c>
      <c r="B74" s="61" t="str">
        <f aca="false">"DE_"&amp;IF(A74="SLP-TUM",MID(D74,5,4)&amp;RIGHT(D74,1),"")&amp;IF(A74="SLP-FfE",MID(D71,5,3)&amp;"3"&amp;RIGHT(D71,1),"")</f>
        <v>DE_GBA05</v>
      </c>
      <c r="C74" s="280" t="str">
        <f aca="false">IF(A74="SLP-TUM",LEFT(D74,3),"")&amp;IF(A74="SLP-FfE",MID(D71,2,1)&amp;MID(D71,1,1)&amp;MID(D71,3,1),"")</f>
        <v>BA5</v>
      </c>
      <c r="D74" s="274" t="s">
        <v>470</v>
      </c>
      <c r="E74" s="275" t="n">
        <v>1.27795673</v>
      </c>
      <c r="F74" s="275" t="n">
        <v>-34.517392</v>
      </c>
      <c r="G74" s="275" t="n">
        <v>5.72123025</v>
      </c>
      <c r="H74" s="275" t="n">
        <v>0.545733294</v>
      </c>
      <c r="I74" s="277" t="n">
        <v>40</v>
      </c>
      <c r="J74" s="278" t="n">
        <v>0</v>
      </c>
      <c r="K74" s="278" t="n">
        <v>0</v>
      </c>
      <c r="L74" s="278" t="n">
        <v>0</v>
      </c>
      <c r="M74" s="279" t="n">
        <v>0</v>
      </c>
    </row>
    <row r="75" customFormat="false" ht="15" hidden="false" customHeight="false" outlineLevel="0" collapsed="false">
      <c r="A75" s="61" t="str">
        <f aca="false">IF(MID(D75,1,8)="SigLinDe","SLP-FfE","SLP-TUM")</f>
        <v>SLP-FfE</v>
      </c>
      <c r="B75" s="61" t="str">
        <f aca="false">"DE_"&amp;IF(A75="SLP-TUM",MID(D75,5,4)&amp;RIGHT(D75,1),"")&amp;IF(A75="SLP-FfE",MID(D72,5,3)&amp;"3"&amp;RIGHT(D72,1),"")</f>
        <v>DE_GBA33</v>
      </c>
      <c r="C75" s="280" t="str">
        <f aca="false">IF(A75="SLP-TUM",LEFT(D75,3),"")&amp;IF(A75="SLP-FfE",MID(D72,2,1)&amp;MID(D72,1,1)&amp;MID(D72,3,1),"")</f>
        <v>AB3</v>
      </c>
      <c r="D75" s="274" t="s">
        <v>471</v>
      </c>
      <c r="E75" s="290" t="n">
        <v>0.277008711731108</v>
      </c>
      <c r="F75" s="290" t="n">
        <v>-33</v>
      </c>
      <c r="G75" s="290" t="n">
        <v>5.72123025</v>
      </c>
      <c r="H75" s="290" t="n">
        <v>0.4865118291885</v>
      </c>
      <c r="I75" s="291" t="n">
        <v>40</v>
      </c>
      <c r="J75" s="292" t="n">
        <v>-0.00948491309440127</v>
      </c>
      <c r="K75" s="292" t="n">
        <v>0.463023693687715</v>
      </c>
      <c r="L75" s="292" t="n">
        <v>-0.000713418600565782</v>
      </c>
      <c r="M75" s="293" t="n">
        <v>0.386744669887959</v>
      </c>
    </row>
    <row r="76" customFormat="false" ht="15" hidden="false" customHeight="false" outlineLevel="0" collapsed="false">
      <c r="A76" s="61" t="str">
        <f aca="false">IF(MID(D76,1,8)="SigLinDe","SLP-FfE","SLP-TUM")</f>
        <v>SLP-FfE</v>
      </c>
      <c r="B76" s="61" t="str">
        <f aca="false">"DE_"&amp;IF(A76="SLP-TUM",MID(D76,5,4)&amp;RIGHT(D76,1),"")&amp;IF(A76="SLP-FfE",MID(D73,5,3)&amp;"3"&amp;RIGHT(D73,1),"")</f>
        <v>DE_GBA34</v>
      </c>
      <c r="C76" s="280" t="str">
        <f aca="false">IF(A76="SLP-TUM",LEFT(D76,3),"")&amp;IF(A76="SLP-FfE",MID(D73,2,1)&amp;MID(D73,1,1)&amp;MID(D73,3,1),"")</f>
        <v>AB4</v>
      </c>
      <c r="D76" s="274" t="s">
        <v>472</v>
      </c>
      <c r="E76" s="285" t="n">
        <v>0.353764015077942</v>
      </c>
      <c r="F76" s="285" t="n">
        <v>-33.35</v>
      </c>
      <c r="G76" s="285" t="n">
        <v>5.72123025</v>
      </c>
      <c r="H76" s="285" t="n">
        <v>0.30333053043746</v>
      </c>
      <c r="I76" s="286" t="n">
        <v>40</v>
      </c>
      <c r="J76" s="287" t="n">
        <v>-0.0177463478688756</v>
      </c>
      <c r="K76" s="287" t="n">
        <v>0.682569912168636</v>
      </c>
      <c r="L76" s="287" t="n">
        <v>-0.00139117928414567</v>
      </c>
      <c r="M76" s="288" t="n">
        <v>0.543462385684501</v>
      </c>
    </row>
    <row r="77" customFormat="false" ht="15" hidden="false" customHeight="false" outlineLevel="0" collapsed="false">
      <c r="A77" s="61" t="str">
        <f aca="false">IF(MID(D77,1,8)="SigLinDe","SLP-FfE","SLP-TUM")</f>
        <v>SLP-TUM</v>
      </c>
      <c r="B77" s="61" t="str">
        <f aca="false">"DE_"&amp;IF(A77="SLP-TUM",MID(D77,5,4)&amp;RIGHT(D77,1),"")&amp;IF(A77="SLP-FfE",MID(D74,5,3)&amp;"3"&amp;RIGHT(D74,1),"")</f>
        <v>DE_GPD01</v>
      </c>
      <c r="C77" s="280" t="str">
        <f aca="false">IF(A77="SLP-TUM",LEFT(D77,3),"")&amp;IF(A77="SLP-FfE",MID(D74,2,1)&amp;MID(D74,1,1)&amp;MID(D74,3,1),"")</f>
        <v>PD1</v>
      </c>
      <c r="D77" s="274" t="s">
        <v>473</v>
      </c>
      <c r="E77" s="275" t="n">
        <v>1.489402246</v>
      </c>
      <c r="F77" s="275" t="n">
        <v>-32.42526775</v>
      </c>
      <c r="G77" s="275" t="n">
        <v>8.173261208</v>
      </c>
      <c r="H77" s="275" t="n">
        <v>0.390598736</v>
      </c>
      <c r="I77" s="277" t="n">
        <v>40</v>
      </c>
      <c r="J77" s="278" t="n">
        <v>0</v>
      </c>
      <c r="K77" s="278" t="n">
        <v>0</v>
      </c>
      <c r="L77" s="278" t="n">
        <v>0</v>
      </c>
      <c r="M77" s="279" t="n">
        <v>0</v>
      </c>
    </row>
    <row r="78" customFormat="false" ht="15" hidden="false" customHeight="false" outlineLevel="0" collapsed="false">
      <c r="A78" s="61" t="str">
        <f aca="false">IF(MID(D78,1,8)="SigLinDe","SLP-FfE","SLP-TUM")</f>
        <v>SLP-TUM</v>
      </c>
      <c r="B78" s="61" t="str">
        <f aca="false">"DE_"&amp;IF(A78="SLP-TUM",MID(D78,5,4)&amp;RIGHT(D78,1),"")&amp;IF(A78="SLP-FfE",MID(D75,5,3)&amp;"3"&amp;RIGHT(D75,1),"")</f>
        <v>DE_GPD02</v>
      </c>
      <c r="C78" s="280" t="str">
        <f aca="false">IF(A78="SLP-TUM",LEFT(D78,3),"")&amp;IF(A78="SLP-FfE",MID(D75,2,1)&amp;MID(D75,1,1)&amp;MID(D75,3,1),"")</f>
        <v>PD2</v>
      </c>
      <c r="D78" s="274" t="s">
        <v>474</v>
      </c>
      <c r="E78" s="275" t="n">
        <v>2.578417254</v>
      </c>
      <c r="F78" s="275" t="n">
        <v>-34.7321261</v>
      </c>
      <c r="G78" s="275" t="n">
        <v>6.480503514</v>
      </c>
      <c r="H78" s="275" t="n">
        <v>0.140772912</v>
      </c>
      <c r="I78" s="277" t="n">
        <v>40</v>
      </c>
      <c r="J78" s="278" t="n">
        <v>0</v>
      </c>
      <c r="K78" s="278" t="n">
        <v>0</v>
      </c>
      <c r="L78" s="278" t="n">
        <v>0</v>
      </c>
      <c r="M78" s="279" t="n">
        <v>0</v>
      </c>
    </row>
    <row r="79" customFormat="false" ht="15" hidden="false" customHeight="false" outlineLevel="0" collapsed="false">
      <c r="A79" s="61" t="str">
        <f aca="false">IF(MID(D79,1,8)="SigLinDe","SLP-FfE","SLP-TUM")</f>
        <v>SLP-TUM</v>
      </c>
      <c r="B79" s="61" t="str">
        <f aca="false">"DE_"&amp;IF(A79="SLP-TUM",MID(D79,5,4)&amp;RIGHT(D79,1),"")&amp;IF(A79="SLP-FfE",MID(D76,5,3)&amp;"3"&amp;RIGHT(D76,1),"")</f>
        <v>DE_GPD03</v>
      </c>
      <c r="C79" s="280" t="str">
        <f aca="false">IF(A79="SLP-TUM",LEFT(D79,3),"")&amp;IF(A79="SLP-FfE",MID(D76,2,1)&amp;MID(D76,1,1)&amp;MID(D76,3,1),"")</f>
        <v>PD3</v>
      </c>
      <c r="D79" s="274" t="s">
        <v>475</v>
      </c>
      <c r="E79" s="275" t="n">
        <v>3.2</v>
      </c>
      <c r="F79" s="275" t="n">
        <v>-35.8</v>
      </c>
      <c r="G79" s="275" t="n">
        <v>8.4</v>
      </c>
      <c r="H79" s="275" t="n">
        <v>0.093848608</v>
      </c>
      <c r="I79" s="277" t="n">
        <v>40</v>
      </c>
      <c r="J79" s="278" t="n">
        <v>0</v>
      </c>
      <c r="K79" s="278" t="n">
        <v>0</v>
      </c>
      <c r="L79" s="278" t="n">
        <v>0</v>
      </c>
      <c r="M79" s="279" t="n">
        <v>0</v>
      </c>
    </row>
    <row r="80" customFormat="false" ht="15" hidden="false" customHeight="false" outlineLevel="0" collapsed="false">
      <c r="A80" s="61" t="str">
        <f aca="false">IF(MID(D80,1,8)="SigLinDe","SLP-FfE","SLP-TUM")</f>
        <v>SLP-TUM</v>
      </c>
      <c r="B80" s="61" t="str">
        <f aca="false">"DE_"&amp;IF(A80="SLP-TUM",MID(D80,5,4)&amp;RIGHT(D80,1),"")&amp;IF(A80="SLP-FfE",MID(D77,5,3)&amp;"3"&amp;RIGHT(D77,1),"")</f>
        <v>DE_GPD04</v>
      </c>
      <c r="C80" s="280" t="str">
        <f aca="false">IF(A80="SLP-TUM",LEFT(D80,3),"")&amp;IF(A80="SLP-FfE",MID(D77,2,1)&amp;MID(D77,1,1)&amp;MID(D77,3,1),"")</f>
        <v>PD4</v>
      </c>
      <c r="D80" s="274" t="s">
        <v>476</v>
      </c>
      <c r="E80" s="275" t="n">
        <v>3.85</v>
      </c>
      <c r="F80" s="275" t="n">
        <v>-37</v>
      </c>
      <c r="G80" s="275" t="n">
        <v>10.2405021</v>
      </c>
      <c r="H80" s="275" t="n">
        <v>0.046924304</v>
      </c>
      <c r="I80" s="277" t="n">
        <v>40</v>
      </c>
      <c r="J80" s="278" t="n">
        <v>0</v>
      </c>
      <c r="K80" s="278" t="n">
        <v>0</v>
      </c>
      <c r="L80" s="278" t="n">
        <v>0</v>
      </c>
      <c r="M80" s="279" t="n">
        <v>0</v>
      </c>
    </row>
    <row r="81" customFormat="false" ht="15" hidden="false" customHeight="false" outlineLevel="0" collapsed="false">
      <c r="A81" s="61" t="str">
        <f aca="false">IF(MID(D81,1,8)="SigLinDe","SLP-FfE","SLP-TUM")</f>
        <v>SLP-TUM</v>
      </c>
      <c r="B81" s="61" t="str">
        <f aca="false">"DE_"&amp;IF(A81="SLP-TUM",MID(D81,5,4)&amp;RIGHT(D81,1),"")&amp;IF(A81="SLP-FfE",MID(D78,5,3)&amp;"3"&amp;RIGHT(D78,1),"")</f>
        <v>DE_GPD05</v>
      </c>
      <c r="C81" s="280" t="str">
        <f aca="false">IF(A81="SLP-TUM",LEFT(D81,3),"")&amp;IF(A81="SLP-FfE",MID(D78,2,1)&amp;MID(D78,1,1)&amp;MID(D78,3,1),"")</f>
        <v>PD5</v>
      </c>
      <c r="D81" s="274" t="s">
        <v>477</v>
      </c>
      <c r="E81" s="275" t="n">
        <v>4.746281392</v>
      </c>
      <c r="F81" s="275" t="n">
        <v>-38.75042939</v>
      </c>
      <c r="G81" s="275" t="n">
        <v>10.27533341</v>
      </c>
      <c r="H81" s="275" t="n">
        <v>0</v>
      </c>
      <c r="I81" s="277" t="n">
        <v>40</v>
      </c>
      <c r="J81" s="278" t="n">
        <v>0</v>
      </c>
      <c r="K81" s="278" t="n">
        <v>0</v>
      </c>
      <c r="L81" s="278" t="n">
        <v>0</v>
      </c>
      <c r="M81" s="279" t="n">
        <v>0</v>
      </c>
    </row>
    <row r="82" customFormat="false" ht="15" hidden="false" customHeight="false" outlineLevel="0" collapsed="false">
      <c r="A82" s="61" t="str">
        <f aca="false">IF(MID(D82,1,8)="SigLinDe","SLP-FfE","SLP-TUM")</f>
        <v>SLP-FfE</v>
      </c>
      <c r="B82" s="61" t="str">
        <f aca="false">"DE_"&amp;IF(A82="SLP-TUM",MID(D82,5,4)&amp;RIGHT(D82,1),"")&amp;IF(A82="SLP-FfE",MID(D79,5,3)&amp;"3"&amp;RIGHT(D79,1),"")</f>
        <v>DE_GPD33</v>
      </c>
      <c r="C82" s="280" t="str">
        <f aca="false">IF(A82="SLP-TUM",LEFT(D82,3),"")&amp;IF(A82="SLP-FfE",MID(D79,2,1)&amp;MID(D79,1,1)&amp;MID(D79,3,1),"")</f>
        <v>DP3</v>
      </c>
      <c r="D82" s="274" t="s">
        <v>478</v>
      </c>
      <c r="E82" s="290" t="n">
        <v>1.71107392562331</v>
      </c>
      <c r="F82" s="290" t="n">
        <v>-35.8</v>
      </c>
      <c r="G82" s="290" t="n">
        <v>8.4</v>
      </c>
      <c r="H82" s="290" t="n">
        <v>0.0702545839208687</v>
      </c>
      <c r="I82" s="291" t="n">
        <v>40</v>
      </c>
      <c r="J82" s="292" t="n">
        <v>-0.0745381134111297</v>
      </c>
      <c r="K82" s="292" t="n">
        <v>1.04630053886108</v>
      </c>
      <c r="L82" s="292" t="n">
        <v>-0.000367207932817838</v>
      </c>
      <c r="M82" s="293" t="n">
        <v>0.0621882262236128</v>
      </c>
    </row>
    <row r="83" customFormat="false" ht="15" hidden="false" customHeight="false" outlineLevel="0" collapsed="false">
      <c r="A83" s="61" t="str">
        <f aca="false">IF(MID(D83,1,8)="SigLinDe","SLP-FfE","SLP-TUM")</f>
        <v>SLP-FfE</v>
      </c>
      <c r="B83" s="61" t="str">
        <f aca="false">"DE_"&amp;IF(A83="SLP-TUM",MID(D83,5,4)&amp;RIGHT(D83,1),"")&amp;IF(A83="SLP-FfE",MID(D80,5,3)&amp;"3"&amp;RIGHT(D80,1),"")</f>
        <v>DE_GPD34</v>
      </c>
      <c r="C83" s="280" t="str">
        <f aca="false">IF(A83="SLP-TUM",LEFT(D83,3),"")&amp;IF(A83="SLP-FfE",MID(D80,2,1)&amp;MID(D80,1,1)&amp;MID(D80,3,1),"")</f>
        <v>DP4</v>
      </c>
      <c r="D83" s="274" t="s">
        <v>479</v>
      </c>
      <c r="E83" s="285" t="n">
        <v>1.88346094379506</v>
      </c>
      <c r="F83" s="285" t="n">
        <v>-37</v>
      </c>
      <c r="G83" s="285" t="n">
        <v>10.2405021</v>
      </c>
      <c r="H83" s="285" t="n">
        <v>0.0275470422541609</v>
      </c>
      <c r="I83" s="286" t="n">
        <v>40</v>
      </c>
      <c r="J83" s="287" t="n">
        <v>-0.125309974791607</v>
      </c>
      <c r="K83" s="287" t="n">
        <v>1.62759988176077</v>
      </c>
      <c r="L83" s="287" t="n">
        <v>-0.000110508201486912</v>
      </c>
      <c r="M83" s="288" t="n">
        <v>0.0635119413506926</v>
      </c>
    </row>
    <row r="84" customFormat="false" ht="15" hidden="false" customHeight="false" outlineLevel="0" collapsed="false">
      <c r="A84" s="61" t="str">
        <f aca="false">IF(MID(D84,1,8)="SigLinDe","SLP-FfE","SLP-TUM")</f>
        <v>SLP-TUM</v>
      </c>
      <c r="B84" s="61" t="str">
        <f aca="false">"DE_"&amp;IF(A84="SLP-TUM",MID(D84,5,4)&amp;RIGHT(D84,1),"")&amp;IF(A84="SLP-FfE",MID(D81,5,3)&amp;"3"&amp;RIGHT(D81,1),"")</f>
        <v>DE_GMF01</v>
      </c>
      <c r="C84" s="280" t="str">
        <f aca="false">IF(A84="SLP-TUM",LEFT(D84,3),"")&amp;IF(A84="SLP-FfE",MID(D81,2,1)&amp;MID(D81,1,1)&amp;MID(D81,3,1),"")</f>
        <v>MF1</v>
      </c>
      <c r="D84" s="274" t="s">
        <v>480</v>
      </c>
      <c r="E84" s="275" t="n">
        <v>2.116353087</v>
      </c>
      <c r="F84" s="275" t="n">
        <v>-34.26286231</v>
      </c>
      <c r="G84" s="275" t="n">
        <v>5.176387424</v>
      </c>
      <c r="H84" s="275" t="n">
        <v>0.160694541</v>
      </c>
      <c r="I84" s="277" t="n">
        <v>40</v>
      </c>
      <c r="J84" s="278" t="n">
        <v>0</v>
      </c>
      <c r="K84" s="278" t="n">
        <v>0</v>
      </c>
      <c r="L84" s="278" t="n">
        <v>0</v>
      </c>
      <c r="M84" s="279" t="n">
        <v>0</v>
      </c>
    </row>
    <row r="85" customFormat="false" ht="15" hidden="false" customHeight="false" outlineLevel="0" collapsed="false">
      <c r="A85" s="61" t="str">
        <f aca="false">IF(MID(D85,1,8)="SigLinDe","SLP-FfE","SLP-TUM")</f>
        <v>SLP-TUM</v>
      </c>
      <c r="B85" s="61" t="str">
        <f aca="false">"DE_"&amp;IF(A85="SLP-TUM",MID(D85,5,4)&amp;RIGHT(D85,1),"")&amp;IF(A85="SLP-FfE",MID(D82,5,3)&amp;"3"&amp;RIGHT(D82,1),"")</f>
        <v>DE_GMF02</v>
      </c>
      <c r="C85" s="280" t="str">
        <f aca="false">IF(A85="SLP-TUM",LEFT(D85,3),"")&amp;IF(A85="SLP-FfE",MID(D82,2,1)&amp;MID(D82,1,1)&amp;MID(D82,3,1),"")</f>
        <v>MF2</v>
      </c>
      <c r="D85" s="274" t="s">
        <v>481</v>
      </c>
      <c r="E85" s="275" t="n">
        <v>2.248633329</v>
      </c>
      <c r="F85" s="275" t="n">
        <v>-34.54284307</v>
      </c>
      <c r="G85" s="275" t="n">
        <v>5.554524484</v>
      </c>
      <c r="H85" s="275" t="n">
        <v>0.140821963</v>
      </c>
      <c r="I85" s="277" t="n">
        <v>40</v>
      </c>
      <c r="J85" s="278" t="n">
        <v>0</v>
      </c>
      <c r="K85" s="278" t="n">
        <v>0</v>
      </c>
      <c r="L85" s="278" t="n">
        <v>0</v>
      </c>
      <c r="M85" s="279" t="n">
        <v>0</v>
      </c>
    </row>
    <row r="86" customFormat="false" ht="15" hidden="false" customHeight="false" outlineLevel="0" collapsed="false">
      <c r="A86" s="61" t="str">
        <f aca="false">IF(MID(D86,1,8)="SigLinDe","SLP-FfE","SLP-TUM")</f>
        <v>SLP-TUM</v>
      </c>
      <c r="B86" s="61" t="str">
        <f aca="false">"DE_"&amp;IF(A86="SLP-TUM",MID(D86,5,4)&amp;RIGHT(D86,1),"")&amp;IF(A86="SLP-FfE",MID(D83,5,3)&amp;"3"&amp;RIGHT(D83,1),"")</f>
        <v>DE_GMF03</v>
      </c>
      <c r="C86" s="280" t="str">
        <f aca="false">IF(A86="SLP-TUM",LEFT(D86,3),"")&amp;IF(A86="SLP-FfE",MID(D83,2,1)&amp;MID(D83,1,1)&amp;MID(D83,3,1),"")</f>
        <v>MF3</v>
      </c>
      <c r="D86" s="274" t="s">
        <v>482</v>
      </c>
      <c r="E86" s="275" t="n">
        <v>2.387761791</v>
      </c>
      <c r="F86" s="275" t="n">
        <v>-34.72136051</v>
      </c>
      <c r="G86" s="275" t="n">
        <v>5.816430402</v>
      </c>
      <c r="H86" s="275" t="n">
        <v>0.120819368</v>
      </c>
      <c r="I86" s="277" t="n">
        <v>40</v>
      </c>
      <c r="J86" s="278" t="n">
        <v>0</v>
      </c>
      <c r="K86" s="278" t="n">
        <v>0</v>
      </c>
      <c r="L86" s="278" t="n">
        <v>0</v>
      </c>
      <c r="M86" s="279" t="n">
        <v>0</v>
      </c>
    </row>
    <row r="87" customFormat="false" ht="15" hidden="false" customHeight="false" outlineLevel="0" collapsed="false">
      <c r="A87" s="61" t="str">
        <f aca="false">IF(MID(D87,1,8)="SigLinDe","SLP-FfE","SLP-TUM")</f>
        <v>SLP-TUM</v>
      </c>
      <c r="B87" s="61" t="str">
        <f aca="false">"DE_"&amp;IF(A87="SLP-TUM",MID(D87,5,4)&amp;RIGHT(D87,1),"")&amp;IF(A87="SLP-FfE",MID(D84,5,3)&amp;"3"&amp;RIGHT(D84,1),"")</f>
        <v>DE_GMF04</v>
      </c>
      <c r="C87" s="280" t="str">
        <f aca="false">IF(A87="SLP-TUM",LEFT(D87,3),"")&amp;IF(A87="SLP-FfE",MID(D84,2,1)&amp;MID(D84,1,1)&amp;MID(D84,3,1),"")</f>
        <v>MF4</v>
      </c>
      <c r="D87" s="274" t="s">
        <v>483</v>
      </c>
      <c r="E87" s="275" t="n">
        <v>2.518777519</v>
      </c>
      <c r="F87" s="275" t="n">
        <v>-35.03337542</v>
      </c>
      <c r="G87" s="275" t="n">
        <v>6.224063396</v>
      </c>
      <c r="H87" s="275" t="n">
        <v>0.101078172</v>
      </c>
      <c r="I87" s="277" t="n">
        <v>40</v>
      </c>
      <c r="J87" s="278" t="n">
        <v>0</v>
      </c>
      <c r="K87" s="278" t="n">
        <v>0</v>
      </c>
      <c r="L87" s="278" t="n">
        <v>0</v>
      </c>
      <c r="M87" s="279" t="n">
        <v>0</v>
      </c>
    </row>
    <row r="88" customFormat="false" ht="15" hidden="false" customHeight="false" outlineLevel="0" collapsed="false">
      <c r="A88" s="61" t="str">
        <f aca="false">IF(MID(D88,1,8)="SigLinDe","SLP-FfE","SLP-TUM")</f>
        <v>SLP-TUM</v>
      </c>
      <c r="B88" s="61" t="str">
        <f aca="false">"DE_"&amp;IF(A88="SLP-TUM",MID(D88,5,4)&amp;RIGHT(D88,1),"")&amp;IF(A88="SLP-FfE",MID(D85,5,3)&amp;"3"&amp;RIGHT(D85,1),"")</f>
        <v>DE_GMF05</v>
      </c>
      <c r="C88" s="280" t="str">
        <f aca="false">IF(A88="SLP-TUM",LEFT(D88,3),"")&amp;IF(A88="SLP-FfE",MID(D85,2,1)&amp;MID(D85,1,1)&amp;MID(D85,3,1),"")</f>
        <v>MF5</v>
      </c>
      <c r="D88" s="274" t="s">
        <v>484</v>
      </c>
      <c r="E88" s="275" t="n">
        <v>2.656440592</v>
      </c>
      <c r="F88" s="275" t="n">
        <v>-35.25169267</v>
      </c>
      <c r="G88" s="275" t="n">
        <v>6.518265862</v>
      </c>
      <c r="H88" s="275" t="n">
        <v>0.081205866</v>
      </c>
      <c r="I88" s="277" t="n">
        <v>40</v>
      </c>
      <c r="J88" s="278" t="n">
        <v>0</v>
      </c>
      <c r="K88" s="278" t="n">
        <v>0</v>
      </c>
      <c r="L88" s="278" t="n">
        <v>0</v>
      </c>
      <c r="M88" s="279" t="n">
        <v>0</v>
      </c>
    </row>
    <row r="89" customFormat="false" ht="15" hidden="false" customHeight="false" outlineLevel="0" collapsed="false">
      <c r="A89" s="61" t="str">
        <f aca="false">IF(MID(D89,1,8)="SigLinDe","SLP-FfE","SLP-TUM")</f>
        <v>SLP-FfE</v>
      </c>
      <c r="B89" s="61" t="str">
        <f aca="false">"DE_"&amp;IF(A89="SLP-TUM",MID(D89,5,4)&amp;RIGHT(D89,1),"")&amp;IF(A89="SLP-FfE",MID(D86,5,3)&amp;"3"&amp;RIGHT(D86,1),"")</f>
        <v>DE_GMF33</v>
      </c>
      <c r="C89" s="280" t="str">
        <f aca="false">IF(A89="SLP-TUM",LEFT(D89,3),"")&amp;IF(A89="SLP-FfE",MID(D86,2,1)&amp;MID(D86,1,1)&amp;MID(D86,3,1),"")</f>
        <v>FM3</v>
      </c>
      <c r="D89" s="274" t="s">
        <v>485</v>
      </c>
      <c r="E89" s="290" t="n">
        <v>1.23286546541232</v>
      </c>
      <c r="F89" s="290" t="n">
        <v>-34.72136051</v>
      </c>
      <c r="G89" s="290" t="n">
        <v>5.816430402</v>
      </c>
      <c r="H89" s="290" t="n">
        <v>0.0873351930206002</v>
      </c>
      <c r="I89" s="291" t="n">
        <v>40</v>
      </c>
      <c r="J89" s="292" t="n">
        <v>-0.0409283994003907</v>
      </c>
      <c r="K89" s="292" t="n">
        <v>0.767292039450741</v>
      </c>
      <c r="L89" s="292" t="n">
        <v>-0.00223202741619469</v>
      </c>
      <c r="M89" s="293" t="n">
        <v>0.119920720218609</v>
      </c>
    </row>
    <row r="90" customFormat="false" ht="15" hidden="false" customHeight="false" outlineLevel="0" collapsed="false">
      <c r="A90" s="61" t="str">
        <f aca="false">IF(MID(D90,1,8)="SigLinDe","SLP-FfE","SLP-TUM")</f>
        <v>SLP-FfE</v>
      </c>
      <c r="B90" s="61" t="str">
        <f aca="false">"DE_"&amp;IF(A90="SLP-TUM",MID(D90,5,4)&amp;RIGHT(D90,1),"")&amp;IF(A90="SLP-FfE",MID(D87,5,3)&amp;"3"&amp;RIGHT(D87,1),"")</f>
        <v>DE_GMF34</v>
      </c>
      <c r="C90" s="280" t="str">
        <f aca="false">IF(A90="SLP-TUM",LEFT(D90,3),"")&amp;IF(A90="SLP-FfE",MID(D87,2,1)&amp;MID(D87,1,1)&amp;MID(D87,3,1),"")</f>
        <v>FM4</v>
      </c>
      <c r="D90" s="274" t="s">
        <v>486</v>
      </c>
      <c r="E90" s="285" t="n">
        <v>1.04435376805832</v>
      </c>
      <c r="F90" s="285" t="n">
        <v>-35.03337542</v>
      </c>
      <c r="G90" s="285" t="n">
        <v>6.224063396</v>
      </c>
      <c r="H90" s="285" t="n">
        <v>0.0502917160409897</v>
      </c>
      <c r="I90" s="286" t="n">
        <v>40</v>
      </c>
      <c r="J90" s="287" t="n">
        <v>-0.0535830222357689</v>
      </c>
      <c r="K90" s="287" t="n">
        <v>0.999590090399734</v>
      </c>
      <c r="L90" s="287" t="n">
        <v>-0.00217584483209612</v>
      </c>
      <c r="M90" s="288" t="n">
        <v>0.163329881177145</v>
      </c>
    </row>
    <row r="91" customFormat="false" ht="15" hidden="false" customHeight="false" outlineLevel="0" collapsed="false">
      <c r="A91" s="61" t="str">
        <f aca="false">IF(MID(D91,1,8)="SigLinDe","SLP-FfE","SLP-TUM")</f>
        <v>SLP-TUM</v>
      </c>
      <c r="B91" s="61" t="str">
        <f aca="false">"DE_"&amp;IF(A91="SLP-TUM",MID(D91,5,4)&amp;RIGHT(D91,1),"")&amp;IF(A91="SLP-FfE",MID(D88,5,3)&amp;"3"&amp;RIGHT(D88,1),"")</f>
        <v>DE_GHD03</v>
      </c>
      <c r="C91" s="280" t="str">
        <f aca="false">IF(A91="SLP-TUM",LEFT(D91,3),"")&amp;IF(A91="SLP-FfE",MID(D88,2,1)&amp;MID(D88,1,1)&amp;MID(D88,3,1),"")</f>
        <v>HD3</v>
      </c>
      <c r="D91" s="274" t="s">
        <v>487</v>
      </c>
      <c r="E91" s="275" t="n">
        <v>2.579251014</v>
      </c>
      <c r="F91" s="275" t="n">
        <v>-35.6816144</v>
      </c>
      <c r="G91" s="275" t="n">
        <v>6.685797612</v>
      </c>
      <c r="H91" s="275" t="n">
        <v>0.199554099</v>
      </c>
      <c r="I91" s="277" t="n">
        <v>40</v>
      </c>
      <c r="J91" s="278" t="n">
        <v>0</v>
      </c>
      <c r="K91" s="278" t="n">
        <v>0</v>
      </c>
      <c r="L91" s="278" t="n">
        <v>0</v>
      </c>
      <c r="M91" s="279" t="n">
        <v>0</v>
      </c>
    </row>
    <row r="92" customFormat="false" ht="15" hidden="false" customHeight="false" outlineLevel="0" collapsed="false">
      <c r="A92" s="61" t="str">
        <f aca="false">IF(MID(D92,1,8)="SigLinDe","SLP-FfE","SLP-TUM")</f>
        <v>SLP-TUM</v>
      </c>
      <c r="B92" s="61" t="str">
        <f aca="false">"DE_"&amp;IF(A92="SLP-TUM",MID(D92,5,4)&amp;RIGHT(D92,1),"")&amp;IF(A92="SLP-FfE",MID(D89,5,3)&amp;"3"&amp;RIGHT(D89,1),"")</f>
        <v>DE_GHD04</v>
      </c>
      <c r="C92" s="280" t="str">
        <f aca="false">IF(A92="SLP-TUM",LEFT(D92,3),"")&amp;IF(A92="SLP-FfE",MID(D89,2,1)&amp;MID(D89,1,1)&amp;MID(D89,3,1),"")</f>
        <v>HD4</v>
      </c>
      <c r="D92" s="274" t="s">
        <v>488</v>
      </c>
      <c r="E92" s="275" t="n">
        <v>3.008434556</v>
      </c>
      <c r="F92" s="275" t="n">
        <v>-36.60784527</v>
      </c>
      <c r="G92" s="275" t="n">
        <v>7.321186953</v>
      </c>
      <c r="H92" s="275" t="n">
        <v>0.154966031</v>
      </c>
      <c r="I92" s="277" t="n">
        <v>40</v>
      </c>
      <c r="J92" s="278" t="n">
        <v>0</v>
      </c>
      <c r="K92" s="278" t="n">
        <v>0</v>
      </c>
      <c r="L92" s="278" t="n">
        <v>0</v>
      </c>
      <c r="M92" s="279" t="n">
        <v>0</v>
      </c>
    </row>
    <row r="93" customFormat="false" ht="15" hidden="false" customHeight="false" outlineLevel="0" collapsed="false">
      <c r="A93" s="61" t="str">
        <f aca="false">IF(MID(D93,1,8)="SigLinDe","SLP-FfE","SLP-TUM")</f>
        <v>SLP-FfE</v>
      </c>
      <c r="B93" s="61" t="str">
        <f aca="false">"DE_"&amp;IF(A93="SLP-TUM",MID(D93,5,4)&amp;RIGHT(D93,1),"")&amp;IF(A93="SLP-FfE",MID(D91,5,3)&amp;"3"&amp;RIGHT(D91,1),"")</f>
        <v>DE_GHD33</v>
      </c>
      <c r="C93" s="280" t="str">
        <f aca="false">IF(A93="SLP-TUM",LEFT(D93,3),"")&amp;IF(A93="SLP-FfE",MID(D91,2,1)&amp;MID(D91,1,1)&amp;MID(D91,3,1),"")</f>
        <v>DH3</v>
      </c>
      <c r="D93" s="274" t="s">
        <v>489</v>
      </c>
      <c r="E93" s="290" t="n">
        <v>1.30106232806706</v>
      </c>
      <c r="F93" s="290" t="n">
        <v>-35.6816144</v>
      </c>
      <c r="G93" s="290" t="n">
        <v>6.685797612</v>
      </c>
      <c r="H93" s="290" t="n">
        <v>0.140926667042252</v>
      </c>
      <c r="I93" s="291" t="n">
        <v>40</v>
      </c>
      <c r="J93" s="292" t="n">
        <v>-0.04734280882463</v>
      </c>
      <c r="K93" s="292" t="n">
        <v>0.814169125333265</v>
      </c>
      <c r="L93" s="292" t="n">
        <v>-0.0010600643623826</v>
      </c>
      <c r="M93" s="293" t="n">
        <v>0.132509207320192</v>
      </c>
    </row>
    <row r="94" customFormat="false" ht="15.75" hidden="false" customHeight="false" outlineLevel="0" collapsed="false">
      <c r="A94" s="294" t="str">
        <f aca="false">IF(MID(D94,1,8)="SigLinDe","SLP-FfE","SLP-TUM")</f>
        <v>SLP-FfE</v>
      </c>
      <c r="B94" s="294" t="str">
        <f aca="false">"DE_"&amp;IF(A94="SLP-TUM",MID(D94,5,4)&amp;RIGHT(D94,1),"")&amp;IF(A94="SLP-FfE",MID(D92,5,3)&amp;"3"&amp;RIGHT(D92,1),"")</f>
        <v>DE_GHD34</v>
      </c>
      <c r="C94" s="295" t="str">
        <f aca="false">IF(A94="SLP-TUM",LEFT(D94,3),"")&amp;IF(A94="SLP-FfE",MID(D92,2,1)&amp;MID(D92,1,1)&amp;MID(D92,3,1),"")</f>
        <v>DH4</v>
      </c>
      <c r="D94" s="296" t="s">
        <v>490</v>
      </c>
      <c r="E94" s="297" t="n">
        <v>1.25696003661151</v>
      </c>
      <c r="F94" s="297" t="n">
        <v>-36.60784527</v>
      </c>
      <c r="G94" s="297" t="n">
        <v>7.321186953</v>
      </c>
      <c r="H94" s="297" t="n">
        <v>0.07769599944695</v>
      </c>
      <c r="I94" s="298" t="n">
        <v>40</v>
      </c>
      <c r="J94" s="299" t="n">
        <v>-0.0696825980683407</v>
      </c>
      <c r="K94" s="299" t="n">
        <v>1.13797018307135</v>
      </c>
      <c r="L94" s="299" t="n">
        <v>-0.000852200219017975</v>
      </c>
      <c r="M94" s="300" t="n">
        <v>0.192106757522949</v>
      </c>
    </row>
    <row r="95" customFormat="false" ht="15" hidden="false" customHeight="false" outlineLevel="0" collapsed="false">
      <c r="A95" s="61" t="s">
        <v>491</v>
      </c>
      <c r="B95" s="61" t="s">
        <v>492</v>
      </c>
      <c r="C95" s="61" t="s">
        <v>493</v>
      </c>
      <c r="D95" s="117" t="s">
        <v>494</v>
      </c>
      <c r="E95" s="61" t="n">
        <v>3.0217398598</v>
      </c>
      <c r="F95" s="61" t="n">
        <v>-37.1823599508</v>
      </c>
      <c r="G95" s="61" t="n">
        <v>5.6477169551</v>
      </c>
      <c r="H95" s="61" t="n">
        <v>0.1152387563712</v>
      </c>
      <c r="I95" s="301" t="n">
        <v>40</v>
      </c>
      <c r="J95" s="302" t="n">
        <v>0</v>
      </c>
      <c r="K95" s="302" t="n">
        <v>0</v>
      </c>
      <c r="L95" s="302" t="n">
        <v>0</v>
      </c>
      <c r="M95" s="303" t="n">
        <v>0</v>
      </c>
    </row>
    <row r="96" customFormat="false" ht="15" hidden="false" customHeight="false" outlineLevel="0" collapsed="false">
      <c r="A96" s="61" t="s">
        <v>491</v>
      </c>
      <c r="B96" s="61" t="s">
        <v>495</v>
      </c>
      <c r="C96" s="61" t="s">
        <v>496</v>
      </c>
      <c r="D96" s="117" t="s">
        <v>494</v>
      </c>
      <c r="E96" s="61" t="n">
        <v>3.159294041</v>
      </c>
      <c r="F96" s="61" t="n">
        <v>-37.4068859976</v>
      </c>
      <c r="G96" s="61" t="n">
        <v>6.1418925605</v>
      </c>
      <c r="H96" s="61" t="n">
        <v>0.092266110629</v>
      </c>
      <c r="I96" s="301" t="n">
        <v>40</v>
      </c>
      <c r="J96" s="302" t="n">
        <v>0</v>
      </c>
      <c r="K96" s="302" t="n">
        <v>0</v>
      </c>
      <c r="L96" s="302" t="n">
        <v>0</v>
      </c>
      <c r="M96" s="303" t="n">
        <v>0</v>
      </c>
    </row>
    <row r="97" customFormat="false" ht="15" hidden="false" customHeight="false" outlineLevel="0" collapsed="false">
      <c r="A97" s="61" t="s">
        <v>491</v>
      </c>
      <c r="B97" s="61" t="s">
        <v>497</v>
      </c>
      <c r="C97" s="61" t="s">
        <v>498</v>
      </c>
      <c r="D97" s="117" t="s">
        <v>494</v>
      </c>
      <c r="E97" s="61" t="n">
        <v>2.3548082787</v>
      </c>
      <c r="F97" s="61" t="n">
        <v>-34.7150298504</v>
      </c>
      <c r="G97" s="61" t="n">
        <v>5.8675639272</v>
      </c>
      <c r="H97" s="61" t="n">
        <v>0.1509274266478</v>
      </c>
      <c r="I97" s="301" t="n">
        <v>40</v>
      </c>
      <c r="J97" s="302" t="n">
        <v>0</v>
      </c>
      <c r="K97" s="302" t="n">
        <v>0</v>
      </c>
      <c r="L97" s="302" t="n">
        <v>0</v>
      </c>
      <c r="M97" s="303" t="n">
        <v>0</v>
      </c>
    </row>
    <row r="98" customFormat="false" ht="15" hidden="false" customHeight="false" outlineLevel="0" collapsed="false">
      <c r="A98" s="61" t="s">
        <v>491</v>
      </c>
      <c r="B98" s="61" t="s">
        <v>499</v>
      </c>
      <c r="C98" s="61" t="s">
        <v>500</v>
      </c>
      <c r="D98" s="117" t="s">
        <v>494</v>
      </c>
      <c r="E98" s="61" t="n">
        <v>2.4859160576</v>
      </c>
      <c r="F98" s="61" t="n">
        <v>-35.0435977727</v>
      </c>
      <c r="G98" s="61" t="n">
        <v>6.2818214214</v>
      </c>
      <c r="H98" s="61" t="n">
        <v>0.1283904217574</v>
      </c>
      <c r="I98" s="301" t="n">
        <v>40</v>
      </c>
      <c r="J98" s="302" t="n">
        <v>0</v>
      </c>
      <c r="K98" s="302" t="n">
        <v>0</v>
      </c>
      <c r="L98" s="302" t="n">
        <v>0</v>
      </c>
      <c r="M98" s="303" t="n">
        <v>0</v>
      </c>
    </row>
    <row r="99" customFormat="false" ht="15" hidden="false" customHeight="false" outlineLevel="0" collapsed="false">
      <c r="A99" s="61" t="s">
        <v>491</v>
      </c>
      <c r="B99" s="61" t="s">
        <v>501</v>
      </c>
      <c r="C99" s="61" t="s">
        <v>502</v>
      </c>
      <c r="D99" s="117" t="s">
        <v>494</v>
      </c>
      <c r="E99" s="61" t="n">
        <v>3.0553842454</v>
      </c>
      <c r="F99" s="61" t="n">
        <v>-37.1836374223</v>
      </c>
      <c r="G99" s="61" t="n">
        <v>5.6810824599</v>
      </c>
      <c r="H99" s="61" t="n">
        <v>0.1001699848625</v>
      </c>
      <c r="I99" s="301" t="n">
        <v>40</v>
      </c>
      <c r="J99" s="302" t="n">
        <v>0</v>
      </c>
      <c r="K99" s="302" t="n">
        <v>0</v>
      </c>
      <c r="L99" s="302" t="n">
        <v>0</v>
      </c>
      <c r="M99" s="303" t="n">
        <v>0</v>
      </c>
    </row>
    <row r="100" customFormat="false" ht="15" hidden="false" customHeight="false" outlineLevel="0" collapsed="false">
      <c r="A100" s="61" t="s">
        <v>491</v>
      </c>
      <c r="B100" s="61" t="s">
        <v>503</v>
      </c>
      <c r="C100" s="61" t="s">
        <v>504</v>
      </c>
      <c r="D100" s="117" t="s">
        <v>494</v>
      </c>
      <c r="E100" s="61" t="n">
        <v>3.193597811</v>
      </c>
      <c r="F100" s="61" t="n">
        <v>-37.4142478269</v>
      </c>
      <c r="G100" s="61" t="n">
        <v>6.1824021474</v>
      </c>
      <c r="H100" s="61" t="n">
        <v>0.0789212713625</v>
      </c>
      <c r="I100" s="301" t="n">
        <v>40</v>
      </c>
      <c r="J100" s="302" t="n">
        <v>0</v>
      </c>
      <c r="K100" s="302" t="n">
        <v>0</v>
      </c>
      <c r="L100" s="302" t="n">
        <v>0</v>
      </c>
      <c r="M100" s="303" t="n">
        <v>0</v>
      </c>
    </row>
    <row r="101" customFormat="false" ht="15" hidden="false" customHeight="false" outlineLevel="0" collapsed="false">
      <c r="A101" s="61" t="s">
        <v>491</v>
      </c>
      <c r="B101" s="61" t="s">
        <v>505</v>
      </c>
      <c r="C101" s="61" t="s">
        <v>506</v>
      </c>
      <c r="D101" s="117" t="s">
        <v>494</v>
      </c>
      <c r="E101" s="61" t="n">
        <v>2.3987552319</v>
      </c>
      <c r="F101" s="61" t="n">
        <v>-34.7234877745</v>
      </c>
      <c r="G101" s="61" t="n">
        <v>5.799644639</v>
      </c>
      <c r="H101" s="61" t="n">
        <v>0.1239073203375</v>
      </c>
      <c r="I101" s="301" t="n">
        <v>40</v>
      </c>
      <c r="J101" s="302" t="n">
        <v>0</v>
      </c>
      <c r="K101" s="302" t="n">
        <v>0</v>
      </c>
      <c r="L101" s="302" t="n">
        <v>0</v>
      </c>
      <c r="M101" s="303" t="n">
        <v>0</v>
      </c>
    </row>
    <row r="102" customFormat="false" ht="15" hidden="false" customHeight="false" outlineLevel="0" collapsed="false">
      <c r="A102" s="61" t="s">
        <v>491</v>
      </c>
      <c r="B102" s="61" t="s">
        <v>507</v>
      </c>
      <c r="C102" s="61" t="s">
        <v>508</v>
      </c>
      <c r="D102" s="117" t="s">
        <v>494</v>
      </c>
      <c r="E102" s="61" t="n">
        <v>2.5297380185</v>
      </c>
      <c r="F102" s="61" t="n">
        <v>-35.0300145098</v>
      </c>
      <c r="G102" s="61" t="n">
        <v>6.2051108885</v>
      </c>
      <c r="H102" s="61" t="n">
        <v>0.10300644025</v>
      </c>
      <c r="I102" s="301" t="n">
        <v>40</v>
      </c>
      <c r="J102" s="302" t="n">
        <v>0</v>
      </c>
      <c r="K102" s="302" t="n">
        <v>0</v>
      </c>
      <c r="L102" s="302" t="n">
        <v>0</v>
      </c>
      <c r="M102" s="303" t="n">
        <v>0</v>
      </c>
    </row>
    <row r="103" customFormat="false" ht="15" hidden="false" customHeight="false" outlineLevel="0" collapsed="false">
      <c r="A103" s="61" t="s">
        <v>491</v>
      </c>
      <c r="B103" s="61" t="s">
        <v>509</v>
      </c>
      <c r="C103" s="61" t="s">
        <v>510</v>
      </c>
      <c r="D103" s="117" t="s">
        <v>494</v>
      </c>
      <c r="E103" s="61" t="n">
        <v>3.0385546749</v>
      </c>
      <c r="F103" s="61" t="n">
        <v>-37.1829908408</v>
      </c>
      <c r="G103" s="61" t="n">
        <v>5.664486865</v>
      </c>
      <c r="H103" s="61" t="n">
        <v>0.0955844507254</v>
      </c>
      <c r="I103" s="301" t="n">
        <v>40</v>
      </c>
      <c r="J103" s="302" t="n">
        <v>0</v>
      </c>
      <c r="K103" s="302" t="n">
        <v>0</v>
      </c>
      <c r="L103" s="302" t="n">
        <v>0</v>
      </c>
      <c r="M103" s="303" t="n">
        <v>0</v>
      </c>
    </row>
    <row r="104" customFormat="false" ht="15" hidden="false" customHeight="false" outlineLevel="0" collapsed="false">
      <c r="A104" s="61" t="s">
        <v>491</v>
      </c>
      <c r="B104" s="61" t="s">
        <v>511</v>
      </c>
      <c r="C104" s="61" t="s">
        <v>512</v>
      </c>
      <c r="D104" s="117" t="s">
        <v>494</v>
      </c>
      <c r="E104" s="61" t="n">
        <v>3.1764404494</v>
      </c>
      <c r="F104" s="61" t="n">
        <v>-37.4105831517</v>
      </c>
      <c r="G104" s="61" t="n">
        <v>6.1622335977</v>
      </c>
      <c r="H104" s="61" t="n">
        <v>0.0759377203658</v>
      </c>
      <c r="I104" s="301" t="n">
        <v>40</v>
      </c>
      <c r="J104" s="302" t="n">
        <v>0</v>
      </c>
      <c r="K104" s="302" t="n">
        <v>0</v>
      </c>
      <c r="L104" s="302" t="n">
        <v>0</v>
      </c>
      <c r="M104" s="303" t="n">
        <v>0</v>
      </c>
    </row>
    <row r="105" customFormat="false" ht="15" hidden="false" customHeight="false" outlineLevel="0" collapsed="false">
      <c r="A105" s="61" t="s">
        <v>491</v>
      </c>
      <c r="B105" s="61" t="s">
        <v>513</v>
      </c>
      <c r="C105" s="61" t="s">
        <v>514</v>
      </c>
      <c r="D105" s="117" t="s">
        <v>494</v>
      </c>
      <c r="E105" s="61" t="n">
        <v>2.3767683504</v>
      </c>
      <c r="F105" s="61" t="n">
        <v>-34.7192332513</v>
      </c>
      <c r="G105" s="61" t="n">
        <v>5.833216164</v>
      </c>
      <c r="H105" s="61" t="n">
        <v>0.1218181997701</v>
      </c>
      <c r="I105" s="301" t="n">
        <v>40</v>
      </c>
      <c r="J105" s="302" t="n">
        <v>0</v>
      </c>
      <c r="K105" s="302" t="n">
        <v>0</v>
      </c>
      <c r="L105" s="302" t="n">
        <v>0</v>
      </c>
      <c r="M105" s="303" t="n">
        <v>0</v>
      </c>
    </row>
    <row r="106" customFormat="false" ht="15" hidden="false" customHeight="false" outlineLevel="0" collapsed="false">
      <c r="A106" s="61" t="s">
        <v>491</v>
      </c>
      <c r="B106" s="61" t="s">
        <v>515</v>
      </c>
      <c r="C106" s="61" t="s">
        <v>516</v>
      </c>
      <c r="D106" s="117" t="s">
        <v>494</v>
      </c>
      <c r="E106" s="61" t="n">
        <v>2.5078170188</v>
      </c>
      <c r="F106" s="61" t="n">
        <v>-35.0367363344</v>
      </c>
      <c r="G106" s="61" t="n">
        <v>6.2430159033</v>
      </c>
      <c r="H106" s="61" t="n">
        <v>0.1025195150444</v>
      </c>
      <c r="I106" s="301" t="n">
        <v>40</v>
      </c>
      <c r="J106" s="302" t="n">
        <v>0</v>
      </c>
      <c r="K106" s="302" t="n">
        <v>0</v>
      </c>
      <c r="L106" s="302" t="n">
        <v>0</v>
      </c>
      <c r="M106" s="303" t="n">
        <v>0</v>
      </c>
    </row>
    <row r="107" customFormat="false" ht="15" hidden="false" customHeight="false" outlineLevel="0" collapsed="false">
      <c r="A107" s="61" t="s">
        <v>491</v>
      </c>
      <c r="B107" s="61" t="s">
        <v>517</v>
      </c>
      <c r="C107" s="61" t="s">
        <v>518</v>
      </c>
      <c r="D107" s="117" t="s">
        <v>494</v>
      </c>
      <c r="E107" s="61" t="n">
        <v>3.0217398598</v>
      </c>
      <c r="F107" s="61" t="n">
        <v>-37.1823599508</v>
      </c>
      <c r="G107" s="61" t="n">
        <v>5.6477169551</v>
      </c>
      <c r="H107" s="61" t="n">
        <v>0.095626240752</v>
      </c>
      <c r="I107" s="301" t="n">
        <v>40</v>
      </c>
      <c r="J107" s="302" t="n">
        <v>0</v>
      </c>
      <c r="K107" s="302" t="n">
        <v>0</v>
      </c>
      <c r="L107" s="302" t="n">
        <v>0</v>
      </c>
      <c r="M107" s="303" t="n">
        <v>0</v>
      </c>
    </row>
    <row r="108" customFormat="false" ht="15" hidden="false" customHeight="false" outlineLevel="0" collapsed="false">
      <c r="A108" s="61" t="s">
        <v>491</v>
      </c>
      <c r="B108" s="61" t="s">
        <v>519</v>
      </c>
      <c r="C108" s="61" t="s">
        <v>520</v>
      </c>
      <c r="D108" s="117" t="s">
        <v>494</v>
      </c>
      <c r="E108" s="61" t="n">
        <v>3.159294041</v>
      </c>
      <c r="F108" s="61" t="n">
        <v>-37.4068859976</v>
      </c>
      <c r="G108" s="61" t="n">
        <v>6.1418925605</v>
      </c>
      <c r="H108" s="61" t="n">
        <v>0.0765633159025</v>
      </c>
      <c r="I108" s="301" t="n">
        <v>40</v>
      </c>
      <c r="J108" s="302" t="n">
        <v>0</v>
      </c>
      <c r="K108" s="302" t="n">
        <v>0</v>
      </c>
      <c r="L108" s="302" t="n">
        <v>0</v>
      </c>
      <c r="M108" s="303" t="n">
        <v>0</v>
      </c>
    </row>
    <row r="109" customFormat="false" ht="15" hidden="false" customHeight="false" outlineLevel="0" collapsed="false">
      <c r="A109" s="61" t="s">
        <v>491</v>
      </c>
      <c r="B109" s="61" t="s">
        <v>521</v>
      </c>
      <c r="C109" s="61" t="s">
        <v>522</v>
      </c>
      <c r="D109" s="117" t="s">
        <v>494</v>
      </c>
      <c r="E109" s="61" t="n">
        <v>2.3548082787</v>
      </c>
      <c r="F109" s="61" t="n">
        <v>-34.7150298504</v>
      </c>
      <c r="G109" s="61" t="n">
        <v>5.8675639272</v>
      </c>
      <c r="H109" s="61" t="n">
        <v>0.1252410464255</v>
      </c>
      <c r="I109" s="301" t="n">
        <v>40</v>
      </c>
      <c r="J109" s="302" t="n">
        <v>0</v>
      </c>
      <c r="K109" s="302" t="n">
        <v>0</v>
      </c>
      <c r="L109" s="302" t="n">
        <v>0</v>
      </c>
      <c r="M109" s="303" t="n">
        <v>0</v>
      </c>
    </row>
    <row r="110" customFormat="false" ht="15" hidden="false" customHeight="false" outlineLevel="0" collapsed="false">
      <c r="A110" s="61" t="s">
        <v>491</v>
      </c>
      <c r="B110" s="61" t="s">
        <v>523</v>
      </c>
      <c r="C110" s="61" t="s">
        <v>524</v>
      </c>
      <c r="D110" s="117" t="s">
        <v>494</v>
      </c>
      <c r="E110" s="61" t="n">
        <v>2.4859160576</v>
      </c>
      <c r="F110" s="61" t="n">
        <v>-35.0435977727</v>
      </c>
      <c r="G110" s="61" t="n">
        <v>6.2818214214</v>
      </c>
      <c r="H110" s="61" t="n">
        <v>0.1065396205915</v>
      </c>
      <c r="I110" s="301" t="n">
        <v>40</v>
      </c>
      <c r="J110" s="302" t="n">
        <v>0</v>
      </c>
      <c r="K110" s="302" t="n">
        <v>0</v>
      </c>
      <c r="L110" s="302" t="n">
        <v>0</v>
      </c>
      <c r="M110" s="303" t="n">
        <v>0</v>
      </c>
    </row>
    <row r="111" customFormat="false" ht="15" hidden="false" customHeight="false" outlineLevel="0" collapsed="false">
      <c r="A111" s="61" t="s">
        <v>491</v>
      </c>
      <c r="B111" s="61" t="s">
        <v>525</v>
      </c>
      <c r="C111" s="61" t="s">
        <v>526</v>
      </c>
      <c r="D111" s="117" t="s">
        <v>494</v>
      </c>
      <c r="E111" s="61" t="n">
        <v>3.0890720564</v>
      </c>
      <c r="F111" s="61" t="n">
        <v>-37.184949682</v>
      </c>
      <c r="G111" s="61" t="n">
        <v>5.713795913</v>
      </c>
      <c r="H111" s="61" t="n">
        <v>0.0815255446296</v>
      </c>
      <c r="I111" s="301" t="n">
        <v>40</v>
      </c>
      <c r="J111" s="302" t="n">
        <v>0</v>
      </c>
      <c r="K111" s="302" t="n">
        <v>0</v>
      </c>
      <c r="L111" s="302" t="n">
        <v>0</v>
      </c>
      <c r="M111" s="303" t="n">
        <v>0</v>
      </c>
    </row>
    <row r="112" customFormat="false" ht="15" hidden="false" customHeight="false" outlineLevel="0" collapsed="false">
      <c r="A112" s="61" t="s">
        <v>491</v>
      </c>
      <c r="B112" s="61" t="s">
        <v>527</v>
      </c>
      <c r="C112" s="61" t="s">
        <v>528</v>
      </c>
      <c r="D112" s="117" t="s">
        <v>494</v>
      </c>
      <c r="E112" s="61" t="n">
        <v>3.2279445929</v>
      </c>
      <c r="F112" s="61" t="n">
        <v>-37.4214799891</v>
      </c>
      <c r="G112" s="61" t="n">
        <v>6.2222288165</v>
      </c>
      <c r="H112" s="61" t="n">
        <v>0.0630443400096</v>
      </c>
      <c r="I112" s="301" t="n">
        <v>40</v>
      </c>
      <c r="J112" s="302" t="n">
        <v>0</v>
      </c>
      <c r="K112" s="302" t="n">
        <v>0</v>
      </c>
      <c r="L112" s="302" t="n">
        <v>0</v>
      </c>
      <c r="M112" s="303" t="n">
        <v>0</v>
      </c>
    </row>
    <row r="113" customFormat="false" ht="15" hidden="false" customHeight="false" outlineLevel="0" collapsed="false">
      <c r="A113" s="61" t="s">
        <v>491</v>
      </c>
      <c r="B113" s="61" t="s">
        <v>529</v>
      </c>
      <c r="C113" s="61" t="s">
        <v>530</v>
      </c>
      <c r="D113" s="117" t="s">
        <v>494</v>
      </c>
      <c r="E113" s="61" t="n">
        <v>2.4428072126</v>
      </c>
      <c r="F113" s="61" t="n">
        <v>-34.7321437565</v>
      </c>
      <c r="G113" s="61" t="n">
        <v>5.7347347252</v>
      </c>
      <c r="H113" s="61" t="n">
        <v>0.0940970067267</v>
      </c>
      <c r="I113" s="301" t="n">
        <v>40</v>
      </c>
      <c r="J113" s="302" t="n">
        <v>0</v>
      </c>
      <c r="K113" s="302" t="n">
        <v>0</v>
      </c>
      <c r="L113" s="302" t="n">
        <v>0</v>
      </c>
      <c r="M113" s="303" t="n">
        <v>0</v>
      </c>
    </row>
    <row r="114" customFormat="false" ht="15" hidden="false" customHeight="false" outlineLevel="0" collapsed="false">
      <c r="A114" s="61" t="s">
        <v>491</v>
      </c>
      <c r="B114" s="61" t="s">
        <v>531</v>
      </c>
      <c r="C114" s="61" t="s">
        <v>532</v>
      </c>
      <c r="D114" s="117" t="s">
        <v>494</v>
      </c>
      <c r="E114" s="61" t="n">
        <v>2.5736652122</v>
      </c>
      <c r="F114" s="61" t="n">
        <v>-35.0169441759</v>
      </c>
      <c r="G114" s="61" t="n">
        <v>6.1318139781</v>
      </c>
      <c r="H114" s="61" t="n">
        <v>0.0758603548598</v>
      </c>
      <c r="I114" s="301" t="n">
        <v>40</v>
      </c>
      <c r="J114" s="302" t="n">
        <v>0</v>
      </c>
      <c r="K114" s="302" t="n">
        <v>0</v>
      </c>
      <c r="L114" s="302" t="n">
        <v>0</v>
      </c>
      <c r="M114" s="303" t="n">
        <v>0</v>
      </c>
    </row>
    <row r="115" customFormat="false" ht="15" hidden="false" customHeight="false" outlineLevel="0" collapsed="false">
      <c r="A115" s="61" t="s">
        <v>491</v>
      </c>
      <c r="B115" s="61" t="s">
        <v>533</v>
      </c>
      <c r="C115" s="61" t="s">
        <v>534</v>
      </c>
      <c r="D115" s="117" t="s">
        <v>494</v>
      </c>
      <c r="E115" s="61" t="n">
        <v>3.0553842454</v>
      </c>
      <c r="F115" s="61" t="n">
        <v>-37.1836374223</v>
      </c>
      <c r="G115" s="61" t="n">
        <v>5.6810824599</v>
      </c>
      <c r="H115" s="61" t="n">
        <v>0.095018385641</v>
      </c>
      <c r="I115" s="301" t="n">
        <v>40</v>
      </c>
      <c r="J115" s="302" t="n">
        <v>0</v>
      </c>
      <c r="K115" s="302" t="n">
        <v>0</v>
      </c>
      <c r="L115" s="302" t="n">
        <v>0</v>
      </c>
      <c r="M115" s="303" t="n">
        <v>0</v>
      </c>
    </row>
    <row r="116" customFormat="false" ht="15" hidden="false" customHeight="false" outlineLevel="0" collapsed="false">
      <c r="A116" s="61" t="s">
        <v>491</v>
      </c>
      <c r="B116" s="61" t="s">
        <v>535</v>
      </c>
      <c r="C116" s="61" t="s">
        <v>536</v>
      </c>
      <c r="D116" s="117" t="s">
        <v>494</v>
      </c>
      <c r="E116" s="61" t="n">
        <v>3.193597811</v>
      </c>
      <c r="F116" s="61" t="n">
        <v>-37.4142478269</v>
      </c>
      <c r="G116" s="61" t="n">
        <v>6.1824021474</v>
      </c>
      <c r="H116" s="61" t="n">
        <v>0.074862463121</v>
      </c>
      <c r="I116" s="301" t="n">
        <v>40</v>
      </c>
      <c r="J116" s="302" t="n">
        <v>0</v>
      </c>
      <c r="K116" s="302" t="n">
        <v>0</v>
      </c>
      <c r="L116" s="302" t="n">
        <v>0</v>
      </c>
      <c r="M116" s="303" t="n">
        <v>0</v>
      </c>
    </row>
    <row r="117" customFormat="false" ht="15" hidden="false" customHeight="false" outlineLevel="0" collapsed="false">
      <c r="A117" s="61" t="s">
        <v>491</v>
      </c>
      <c r="B117" s="61" t="s">
        <v>537</v>
      </c>
      <c r="C117" s="61" t="s">
        <v>538</v>
      </c>
      <c r="D117" s="117" t="s">
        <v>494</v>
      </c>
      <c r="E117" s="61" t="n">
        <v>2.3987552319</v>
      </c>
      <c r="F117" s="61" t="n">
        <v>-34.7234877745</v>
      </c>
      <c r="G117" s="61" t="n">
        <v>5.799644639</v>
      </c>
      <c r="H117" s="61" t="n">
        <v>0.117534943863</v>
      </c>
      <c r="I117" s="301" t="n">
        <v>40</v>
      </c>
      <c r="J117" s="302" t="n">
        <v>0</v>
      </c>
      <c r="K117" s="302" t="n">
        <v>0</v>
      </c>
      <c r="L117" s="302" t="n">
        <v>0</v>
      </c>
      <c r="M117" s="303" t="n">
        <v>0</v>
      </c>
    </row>
    <row r="118" customFormat="false" ht="15" hidden="false" customHeight="false" outlineLevel="0" collapsed="false">
      <c r="A118" s="61" t="s">
        <v>491</v>
      </c>
      <c r="B118" s="61" t="s">
        <v>539</v>
      </c>
      <c r="C118" s="61" t="s">
        <v>540</v>
      </c>
      <c r="D118" s="117" t="s">
        <v>494</v>
      </c>
      <c r="E118" s="61" t="n">
        <v>2.5297380185</v>
      </c>
      <c r="F118" s="61" t="n">
        <v>-35.0300145098</v>
      </c>
      <c r="G118" s="61" t="n">
        <v>6.2051108885</v>
      </c>
      <c r="H118" s="61" t="n">
        <v>0.09770896618</v>
      </c>
      <c r="I118" s="301" t="n">
        <v>40</v>
      </c>
      <c r="J118" s="302" t="n">
        <v>0</v>
      </c>
      <c r="K118" s="302" t="n">
        <v>0</v>
      </c>
      <c r="L118" s="302" t="n">
        <v>0</v>
      </c>
      <c r="M118" s="303" t="n">
        <v>0</v>
      </c>
    </row>
    <row r="119" customFormat="false" ht="15" hidden="false" customHeight="false" outlineLevel="0" collapsed="false">
      <c r="A119" s="61" t="s">
        <v>491</v>
      </c>
      <c r="B119" s="61" t="s">
        <v>541</v>
      </c>
      <c r="C119" s="61" t="s">
        <v>542</v>
      </c>
      <c r="D119" s="117" t="s">
        <v>494</v>
      </c>
      <c r="E119" s="61" t="n">
        <v>3.0722214502</v>
      </c>
      <c r="F119" s="61" t="n">
        <v>-37.184284426</v>
      </c>
      <c r="G119" s="61" t="n">
        <v>5.6975233566</v>
      </c>
      <c r="H119" s="61" t="n">
        <v>0.0904188489264</v>
      </c>
      <c r="I119" s="301" t="n">
        <v>40</v>
      </c>
      <c r="J119" s="302" t="n">
        <v>0</v>
      </c>
      <c r="K119" s="302" t="n">
        <v>0</v>
      </c>
      <c r="L119" s="302" t="n">
        <v>0</v>
      </c>
      <c r="M119" s="303" t="n">
        <v>0</v>
      </c>
    </row>
    <row r="120" customFormat="false" ht="15" hidden="false" customHeight="false" outlineLevel="0" collapsed="false">
      <c r="A120" s="61" t="s">
        <v>491</v>
      </c>
      <c r="B120" s="61" t="s">
        <v>543</v>
      </c>
      <c r="C120" s="61" t="s">
        <v>544</v>
      </c>
      <c r="D120" s="117" t="s">
        <v>494</v>
      </c>
      <c r="E120" s="61" t="n">
        <v>3.2107659244</v>
      </c>
      <c r="F120" s="61" t="n">
        <v>-37.4178800803</v>
      </c>
      <c r="G120" s="61" t="n">
        <v>6.2023999708</v>
      </c>
      <c r="H120" s="61" t="n">
        <v>0.0706017007536</v>
      </c>
      <c r="I120" s="301" t="n">
        <v>40</v>
      </c>
      <c r="J120" s="302" t="n">
        <v>0</v>
      </c>
      <c r="K120" s="302" t="n">
        <v>0</v>
      </c>
      <c r="L120" s="302" t="n">
        <v>0</v>
      </c>
      <c r="M120" s="303" t="n">
        <v>0</v>
      </c>
    </row>
    <row r="121" customFormat="false" ht="15" hidden="false" customHeight="false" outlineLevel="0" collapsed="false">
      <c r="A121" s="61" t="s">
        <v>491</v>
      </c>
      <c r="B121" s="61" t="s">
        <v>545</v>
      </c>
      <c r="C121" s="61" t="s">
        <v>546</v>
      </c>
      <c r="D121" s="117" t="s">
        <v>494</v>
      </c>
      <c r="E121" s="61" t="n">
        <v>2.4207683708</v>
      </c>
      <c r="F121" s="61" t="n">
        <v>-34.7277917251</v>
      </c>
      <c r="G121" s="61" t="n">
        <v>5.7668252225</v>
      </c>
      <c r="H121" s="61" t="n">
        <v>0.1082275311744</v>
      </c>
      <c r="I121" s="301" t="n">
        <v>40</v>
      </c>
      <c r="J121" s="302" t="n">
        <v>0</v>
      </c>
      <c r="K121" s="302" t="n">
        <v>0</v>
      </c>
      <c r="L121" s="302" t="n">
        <v>0</v>
      </c>
      <c r="M121" s="303" t="n">
        <v>0</v>
      </c>
    </row>
    <row r="122" customFormat="false" ht="15" hidden="false" customHeight="false" outlineLevel="0" collapsed="false">
      <c r="A122" s="61" t="s">
        <v>491</v>
      </c>
      <c r="B122" s="61" t="s">
        <v>547</v>
      </c>
      <c r="C122" s="61" t="s">
        <v>548</v>
      </c>
      <c r="D122" s="117" t="s">
        <v>494</v>
      </c>
      <c r="E122" s="61" t="n">
        <v>2.5516882275</v>
      </c>
      <c r="F122" s="61" t="n">
        <v>-35.0234219419</v>
      </c>
      <c r="G122" s="61" t="n">
        <v>6.1680699421</v>
      </c>
      <c r="H122" s="61" t="n">
        <v>0.0887057624352</v>
      </c>
      <c r="I122" s="301" t="n">
        <v>40</v>
      </c>
      <c r="J122" s="302" t="n">
        <v>0</v>
      </c>
      <c r="K122" s="302" t="n">
        <v>0</v>
      </c>
      <c r="L122" s="302" t="n">
        <v>0</v>
      </c>
      <c r="M122" s="303" t="n">
        <v>0</v>
      </c>
    </row>
    <row r="123" customFormat="false" ht="15" hidden="false" customHeight="false" outlineLevel="0" collapsed="false">
      <c r="A123" s="61" t="s">
        <v>491</v>
      </c>
      <c r="B123" s="61" t="s">
        <v>549</v>
      </c>
      <c r="C123" s="61" t="s">
        <v>550</v>
      </c>
      <c r="D123" s="117" t="s">
        <v>494</v>
      </c>
      <c r="E123" s="61" t="n">
        <v>3.0217398598</v>
      </c>
      <c r="F123" s="61" t="n">
        <v>-37.1823599508</v>
      </c>
      <c r="G123" s="61" t="n">
        <v>5.6477169551</v>
      </c>
      <c r="H123" s="61" t="n">
        <v>0.115116939504</v>
      </c>
      <c r="I123" s="301" t="n">
        <v>40</v>
      </c>
      <c r="J123" s="302" t="n">
        <v>0</v>
      </c>
      <c r="K123" s="302" t="n">
        <v>0</v>
      </c>
      <c r="L123" s="302" t="n">
        <v>0</v>
      </c>
      <c r="M123" s="303" t="n">
        <v>0</v>
      </c>
    </row>
    <row r="124" customFormat="false" ht="15" hidden="false" customHeight="false" outlineLevel="0" collapsed="false">
      <c r="A124" s="61" t="s">
        <v>491</v>
      </c>
      <c r="B124" s="61" t="s">
        <v>551</v>
      </c>
      <c r="C124" s="61" t="s">
        <v>552</v>
      </c>
      <c r="D124" s="117" t="s">
        <v>494</v>
      </c>
      <c r="E124" s="61" t="n">
        <v>3.159294041</v>
      </c>
      <c r="F124" s="61" t="n">
        <v>-37.4068859976</v>
      </c>
      <c r="G124" s="61" t="n">
        <v>6.1418925605</v>
      </c>
      <c r="H124" s="61" t="n">
        <v>0.0921685777425</v>
      </c>
      <c r="I124" s="301" t="n">
        <v>40</v>
      </c>
      <c r="J124" s="302" t="n">
        <v>0</v>
      </c>
      <c r="K124" s="302" t="n">
        <v>0</v>
      </c>
      <c r="L124" s="302" t="n">
        <v>0</v>
      </c>
      <c r="M124" s="303" t="n">
        <v>0</v>
      </c>
    </row>
    <row r="125" customFormat="false" ht="15" hidden="false" customHeight="false" outlineLevel="0" collapsed="false">
      <c r="A125" s="61" t="s">
        <v>491</v>
      </c>
      <c r="B125" s="61" t="s">
        <v>553</v>
      </c>
      <c r="C125" s="61" t="s">
        <v>554</v>
      </c>
      <c r="D125" s="117" t="s">
        <v>494</v>
      </c>
      <c r="E125" s="61" t="n">
        <v>2.3548082787</v>
      </c>
      <c r="F125" s="61" t="n">
        <v>-34.7150298504</v>
      </c>
      <c r="G125" s="61" t="n">
        <v>5.8675639272</v>
      </c>
      <c r="H125" s="61" t="n">
        <v>0.1507678839135</v>
      </c>
      <c r="I125" s="301" t="n">
        <v>40</v>
      </c>
      <c r="J125" s="302" t="n">
        <v>0</v>
      </c>
      <c r="K125" s="302" t="n">
        <v>0</v>
      </c>
      <c r="L125" s="302" t="n">
        <v>0</v>
      </c>
      <c r="M125" s="303" t="n">
        <v>0</v>
      </c>
    </row>
    <row r="126" customFormat="false" ht="15" hidden="false" customHeight="false" outlineLevel="0" collapsed="false">
      <c r="A126" s="61" t="s">
        <v>491</v>
      </c>
      <c r="B126" s="61" t="s">
        <v>555</v>
      </c>
      <c r="C126" s="61" t="s">
        <v>556</v>
      </c>
      <c r="D126" s="117" t="s">
        <v>494</v>
      </c>
      <c r="E126" s="61" t="n">
        <v>2.4859160576</v>
      </c>
      <c r="F126" s="61" t="n">
        <v>-35.0435977727</v>
      </c>
      <c r="G126" s="61" t="n">
        <v>6.2818214214</v>
      </c>
      <c r="H126" s="61" t="n">
        <v>0.1282547024955</v>
      </c>
      <c r="I126" s="301" t="n">
        <v>40</v>
      </c>
      <c r="J126" s="302" t="n">
        <v>0</v>
      </c>
      <c r="K126" s="302" t="n">
        <v>0</v>
      </c>
      <c r="L126" s="302" t="n">
        <v>0</v>
      </c>
      <c r="M126" s="303" t="n">
        <v>0</v>
      </c>
    </row>
    <row r="127" customFormat="false" ht="15" hidden="false" customHeight="false" outlineLevel="0" collapsed="false">
      <c r="A127" s="61" t="s">
        <v>491</v>
      </c>
      <c r="B127" s="61" t="s">
        <v>557</v>
      </c>
      <c r="C127" s="61" t="s">
        <v>558</v>
      </c>
      <c r="D127" s="117" t="s">
        <v>494</v>
      </c>
      <c r="E127" s="61" t="n">
        <v>3.0553842454</v>
      </c>
      <c r="F127" s="61" t="n">
        <v>-37.1836374223</v>
      </c>
      <c r="G127" s="61" t="n">
        <v>5.6810824599</v>
      </c>
      <c r="H127" s="61" t="n">
        <v>0.1029175044473</v>
      </c>
      <c r="I127" s="301" t="n">
        <v>40</v>
      </c>
      <c r="J127" s="302" t="n">
        <v>0</v>
      </c>
      <c r="K127" s="302" t="n">
        <v>0</v>
      </c>
      <c r="L127" s="302" t="n">
        <v>0</v>
      </c>
      <c r="M127" s="303" t="n">
        <v>0</v>
      </c>
    </row>
    <row r="128" customFormat="false" ht="15" hidden="false" customHeight="false" outlineLevel="0" collapsed="false">
      <c r="A128" s="61" t="s">
        <v>491</v>
      </c>
      <c r="B128" s="61" t="s">
        <v>559</v>
      </c>
      <c r="C128" s="61" t="s">
        <v>560</v>
      </c>
      <c r="D128" s="117" t="s">
        <v>494</v>
      </c>
      <c r="E128" s="61" t="n">
        <v>3.193597811</v>
      </c>
      <c r="F128" s="61" t="n">
        <v>-37.4142478269</v>
      </c>
      <c r="G128" s="61" t="n">
        <v>6.1824021474</v>
      </c>
      <c r="H128" s="61" t="n">
        <v>0.0810859690913</v>
      </c>
      <c r="I128" s="301" t="n">
        <v>40</v>
      </c>
      <c r="J128" s="302" t="n">
        <v>0</v>
      </c>
      <c r="K128" s="302" t="n">
        <v>0</v>
      </c>
      <c r="L128" s="302" t="n">
        <v>0</v>
      </c>
      <c r="M128" s="303" t="n">
        <v>0</v>
      </c>
    </row>
    <row r="129" customFormat="false" ht="15" hidden="false" customHeight="false" outlineLevel="0" collapsed="false">
      <c r="A129" s="61" t="s">
        <v>491</v>
      </c>
      <c r="B129" s="61" t="s">
        <v>561</v>
      </c>
      <c r="C129" s="61" t="s">
        <v>562</v>
      </c>
      <c r="D129" s="117" t="s">
        <v>494</v>
      </c>
      <c r="E129" s="61" t="n">
        <v>2.3987552319</v>
      </c>
      <c r="F129" s="61" t="n">
        <v>-34.7234877745</v>
      </c>
      <c r="G129" s="61" t="n">
        <v>5.799644639</v>
      </c>
      <c r="H129" s="61" t="n">
        <v>0.1273059211239</v>
      </c>
      <c r="I129" s="301" t="n">
        <v>40</v>
      </c>
      <c r="J129" s="302" t="n">
        <v>0</v>
      </c>
      <c r="K129" s="302" t="n">
        <v>0</v>
      </c>
      <c r="L129" s="302" t="n">
        <v>0</v>
      </c>
      <c r="M129" s="303" t="n">
        <v>0</v>
      </c>
    </row>
    <row r="130" customFormat="false" ht="15" hidden="false" customHeight="false" outlineLevel="0" collapsed="false">
      <c r="A130" s="61" t="s">
        <v>491</v>
      </c>
      <c r="B130" s="61" t="s">
        <v>563</v>
      </c>
      <c r="C130" s="61" t="s">
        <v>564</v>
      </c>
      <c r="D130" s="117" t="s">
        <v>494</v>
      </c>
      <c r="E130" s="61" t="n">
        <v>2.5297380185</v>
      </c>
      <c r="F130" s="61" t="n">
        <v>-35.0300145098</v>
      </c>
      <c r="G130" s="61" t="n">
        <v>6.2051108885</v>
      </c>
      <c r="H130" s="61" t="n">
        <v>0.105831759754</v>
      </c>
      <c r="I130" s="301" t="n">
        <v>40</v>
      </c>
      <c r="J130" s="302" t="n">
        <v>0</v>
      </c>
      <c r="K130" s="302" t="n">
        <v>0</v>
      </c>
      <c r="L130" s="302" t="n">
        <v>0</v>
      </c>
      <c r="M130" s="303" t="n">
        <v>0</v>
      </c>
    </row>
    <row r="131" customFormat="false" ht="15" hidden="false" customHeight="false" outlineLevel="0" collapsed="false">
      <c r="A131" s="61" t="s">
        <v>491</v>
      </c>
      <c r="B131" s="61" t="s">
        <v>565</v>
      </c>
      <c r="C131" s="61" t="s">
        <v>566</v>
      </c>
      <c r="D131" s="117" t="s">
        <v>494</v>
      </c>
      <c r="E131" s="61" t="n">
        <v>3.0553842454</v>
      </c>
      <c r="F131" s="61" t="n">
        <v>-37.1836374223</v>
      </c>
      <c r="G131" s="61" t="n">
        <v>5.6810824599</v>
      </c>
      <c r="H131" s="61" t="n">
        <v>0.0821966275786</v>
      </c>
      <c r="I131" s="301" t="n">
        <v>40</v>
      </c>
      <c r="J131" s="302" t="n">
        <v>0</v>
      </c>
      <c r="K131" s="302" t="n">
        <v>0</v>
      </c>
      <c r="L131" s="302" t="n">
        <v>0</v>
      </c>
      <c r="M131" s="303" t="n">
        <v>0</v>
      </c>
    </row>
    <row r="132" customFormat="false" ht="15" hidden="false" customHeight="false" outlineLevel="0" collapsed="false">
      <c r="A132" s="61" t="s">
        <v>491</v>
      </c>
      <c r="B132" s="61" t="s">
        <v>567</v>
      </c>
      <c r="C132" s="61" t="s">
        <v>568</v>
      </c>
      <c r="D132" s="117" t="s">
        <v>494</v>
      </c>
      <c r="E132" s="61" t="n">
        <v>3.193597811</v>
      </c>
      <c r="F132" s="61" t="n">
        <v>-37.4142478269</v>
      </c>
      <c r="G132" s="61" t="n">
        <v>6.1824021474</v>
      </c>
      <c r="H132" s="61" t="n">
        <v>0.0647605403866</v>
      </c>
      <c r="I132" s="301" t="n">
        <v>40</v>
      </c>
      <c r="J132" s="302" t="n">
        <v>0</v>
      </c>
      <c r="K132" s="302" t="n">
        <v>0</v>
      </c>
      <c r="L132" s="302" t="n">
        <v>0</v>
      </c>
      <c r="M132" s="303" t="n">
        <v>0</v>
      </c>
    </row>
    <row r="133" customFormat="false" ht="15" hidden="false" customHeight="false" outlineLevel="0" collapsed="false">
      <c r="A133" s="61" t="s">
        <v>491</v>
      </c>
      <c r="B133" s="61" t="s">
        <v>569</v>
      </c>
      <c r="C133" s="61" t="s">
        <v>570</v>
      </c>
      <c r="D133" s="117" t="s">
        <v>494</v>
      </c>
      <c r="E133" s="61" t="n">
        <v>2.3987552319</v>
      </c>
      <c r="F133" s="61" t="n">
        <v>-34.7234877745</v>
      </c>
      <c r="G133" s="61" t="n">
        <v>5.799644639</v>
      </c>
      <c r="H133" s="61" t="n">
        <v>0.1016748068598</v>
      </c>
      <c r="I133" s="301" t="n">
        <v>40</v>
      </c>
      <c r="J133" s="302" t="n">
        <v>0</v>
      </c>
      <c r="K133" s="302" t="n">
        <v>0</v>
      </c>
      <c r="L133" s="302" t="n">
        <v>0</v>
      </c>
      <c r="M133" s="303" t="n">
        <v>0</v>
      </c>
    </row>
    <row r="134" customFormat="false" ht="15" hidden="false" customHeight="false" outlineLevel="0" collapsed="false">
      <c r="A134" s="61" t="s">
        <v>491</v>
      </c>
      <c r="B134" s="61" t="s">
        <v>571</v>
      </c>
      <c r="C134" s="61" t="s">
        <v>572</v>
      </c>
      <c r="D134" s="117" t="s">
        <v>494</v>
      </c>
      <c r="E134" s="61" t="n">
        <v>2.5297380185</v>
      </c>
      <c r="F134" s="61" t="n">
        <v>-35.0300145098</v>
      </c>
      <c r="G134" s="61" t="n">
        <v>6.2051108885</v>
      </c>
      <c r="H134" s="61" t="n">
        <v>0.084524141828</v>
      </c>
      <c r="I134" s="301" t="n">
        <v>40</v>
      </c>
      <c r="J134" s="302" t="n">
        <v>0</v>
      </c>
      <c r="K134" s="302" t="n">
        <v>0</v>
      </c>
      <c r="L134" s="302" t="n">
        <v>0</v>
      </c>
      <c r="M134" s="303" t="n">
        <v>0</v>
      </c>
    </row>
    <row r="135" customFormat="false" ht="15" hidden="false" customHeight="false" outlineLevel="0" collapsed="false">
      <c r="A135" s="61" t="s">
        <v>491</v>
      </c>
      <c r="B135" s="61" t="s">
        <v>573</v>
      </c>
      <c r="C135" s="61" t="s">
        <v>574</v>
      </c>
      <c r="D135" s="117" t="s">
        <v>494</v>
      </c>
      <c r="E135" s="61" t="n">
        <v>3.0385546749</v>
      </c>
      <c r="F135" s="61" t="n">
        <v>-37.1829908408</v>
      </c>
      <c r="G135" s="61" t="n">
        <v>5.664486865</v>
      </c>
      <c r="H135" s="61" t="n">
        <v>0.093339574874</v>
      </c>
      <c r="I135" s="301" t="n">
        <v>40</v>
      </c>
      <c r="J135" s="302" t="n">
        <v>0</v>
      </c>
      <c r="K135" s="302" t="n">
        <v>0</v>
      </c>
      <c r="L135" s="302" t="n">
        <v>0</v>
      </c>
      <c r="M135" s="303" t="n">
        <v>0</v>
      </c>
    </row>
    <row r="136" customFormat="false" ht="15" hidden="false" customHeight="false" outlineLevel="0" collapsed="false">
      <c r="A136" s="61" t="s">
        <v>491</v>
      </c>
      <c r="B136" s="61" t="s">
        <v>575</v>
      </c>
      <c r="C136" s="61" t="s">
        <v>576</v>
      </c>
      <c r="D136" s="117" t="s">
        <v>494</v>
      </c>
      <c r="E136" s="61" t="n">
        <v>3.1764404494</v>
      </c>
      <c r="F136" s="61" t="n">
        <v>-37.4105831517</v>
      </c>
      <c r="G136" s="61" t="n">
        <v>6.1622335977</v>
      </c>
      <c r="H136" s="61" t="n">
        <v>0.074154263398</v>
      </c>
      <c r="I136" s="301" t="n">
        <v>40</v>
      </c>
      <c r="J136" s="302" t="n">
        <v>0</v>
      </c>
      <c r="K136" s="302" t="n">
        <v>0</v>
      </c>
      <c r="L136" s="302" t="n">
        <v>0</v>
      </c>
      <c r="M136" s="303" t="n">
        <v>0</v>
      </c>
    </row>
    <row r="137" customFormat="false" ht="15" hidden="false" customHeight="false" outlineLevel="0" collapsed="false">
      <c r="A137" s="61" t="s">
        <v>491</v>
      </c>
      <c r="B137" s="61" t="s">
        <v>577</v>
      </c>
      <c r="C137" s="61" t="s">
        <v>578</v>
      </c>
      <c r="D137" s="117" t="s">
        <v>494</v>
      </c>
      <c r="E137" s="61" t="n">
        <v>2.3767683504</v>
      </c>
      <c r="F137" s="61" t="n">
        <v>-34.7192332513</v>
      </c>
      <c r="G137" s="61" t="n">
        <v>5.833216164</v>
      </c>
      <c r="H137" s="61" t="n">
        <v>0.118957203731</v>
      </c>
      <c r="I137" s="301" t="n">
        <v>40</v>
      </c>
      <c r="J137" s="302" t="n">
        <v>0</v>
      </c>
      <c r="K137" s="302" t="n">
        <v>0</v>
      </c>
      <c r="L137" s="302" t="n">
        <v>0</v>
      </c>
      <c r="M137" s="303" t="n">
        <v>0</v>
      </c>
    </row>
    <row r="138" customFormat="false" ht="15" hidden="false" customHeight="false" outlineLevel="0" collapsed="false">
      <c r="A138" s="61" t="s">
        <v>491</v>
      </c>
      <c r="B138" s="61" t="s">
        <v>579</v>
      </c>
      <c r="C138" s="61" t="s">
        <v>580</v>
      </c>
      <c r="D138" s="117" t="s">
        <v>494</v>
      </c>
      <c r="E138" s="61" t="n">
        <v>2.5078170188</v>
      </c>
      <c r="F138" s="61" t="n">
        <v>-35.0367363344</v>
      </c>
      <c r="G138" s="61" t="n">
        <v>6.2430159033</v>
      </c>
      <c r="H138" s="61" t="n">
        <v>0.100111763764</v>
      </c>
      <c r="I138" s="301" t="n">
        <v>40</v>
      </c>
      <c r="J138" s="302" t="n">
        <v>0</v>
      </c>
      <c r="K138" s="302" t="n">
        <v>0</v>
      </c>
      <c r="L138" s="302" t="n">
        <v>0</v>
      </c>
      <c r="M138" s="303" t="n">
        <v>0</v>
      </c>
    </row>
    <row r="139" customFormat="false" ht="15" hidden="false" customHeight="false" outlineLevel="0" collapsed="false">
      <c r="A139" s="61" t="s">
        <v>491</v>
      </c>
      <c r="B139" s="61" t="s">
        <v>581</v>
      </c>
      <c r="C139" s="61" t="s">
        <v>582</v>
      </c>
      <c r="D139" s="117" t="s">
        <v>494</v>
      </c>
      <c r="E139" s="61" t="n">
        <v>3.0385546749</v>
      </c>
      <c r="F139" s="61" t="n">
        <v>-37.1829908408</v>
      </c>
      <c r="G139" s="61" t="n">
        <v>5.664486865</v>
      </c>
      <c r="H139" s="61" t="n">
        <v>0.1064543759006</v>
      </c>
      <c r="I139" s="301" t="n">
        <v>40</v>
      </c>
      <c r="J139" s="302" t="n">
        <v>0</v>
      </c>
      <c r="K139" s="302" t="n">
        <v>0</v>
      </c>
      <c r="L139" s="302" t="n">
        <v>0</v>
      </c>
      <c r="M139" s="303" t="n">
        <v>0</v>
      </c>
    </row>
    <row r="140" customFormat="false" ht="15" hidden="false" customHeight="false" outlineLevel="0" collapsed="false">
      <c r="A140" s="61" t="s">
        <v>491</v>
      </c>
      <c r="B140" s="61" t="s">
        <v>301</v>
      </c>
      <c r="C140" s="61" t="s">
        <v>583</v>
      </c>
      <c r="D140" s="117" t="s">
        <v>494</v>
      </c>
      <c r="E140" s="61" t="n">
        <v>3.1764404494</v>
      </c>
      <c r="F140" s="61" t="n">
        <v>-37.4105831517</v>
      </c>
      <c r="G140" s="61" t="n">
        <v>6.1622335977</v>
      </c>
      <c r="H140" s="61" t="n">
        <v>0.0845734067362</v>
      </c>
      <c r="I140" s="301" t="n">
        <v>40</v>
      </c>
      <c r="J140" s="302" t="n">
        <v>0</v>
      </c>
      <c r="K140" s="302" t="n">
        <v>0</v>
      </c>
      <c r="L140" s="302" t="n">
        <v>0</v>
      </c>
      <c r="M140" s="303" t="n">
        <v>0</v>
      </c>
    </row>
    <row r="141" customFormat="false" ht="15" hidden="false" customHeight="false" outlineLevel="0" collapsed="false">
      <c r="A141" s="61" t="s">
        <v>491</v>
      </c>
      <c r="B141" s="61" t="s">
        <v>584</v>
      </c>
      <c r="C141" s="61" t="s">
        <v>585</v>
      </c>
      <c r="D141" s="117" t="s">
        <v>494</v>
      </c>
      <c r="E141" s="61" t="n">
        <v>2.3767683504</v>
      </c>
      <c r="F141" s="61" t="n">
        <v>-34.7192332513</v>
      </c>
      <c r="G141" s="61" t="n">
        <v>5.833216164</v>
      </c>
      <c r="H141" s="61" t="n">
        <v>0.1356714437489</v>
      </c>
      <c r="I141" s="301" t="n">
        <v>40</v>
      </c>
      <c r="J141" s="302" t="n">
        <v>0</v>
      </c>
      <c r="K141" s="302" t="n">
        <v>0</v>
      </c>
      <c r="L141" s="302" t="n">
        <v>0</v>
      </c>
      <c r="M141" s="303" t="n">
        <v>0</v>
      </c>
    </row>
    <row r="142" customFormat="false" ht="15" hidden="false" customHeight="false" outlineLevel="0" collapsed="false">
      <c r="A142" s="61" t="s">
        <v>491</v>
      </c>
      <c r="B142" s="61" t="s">
        <v>302</v>
      </c>
      <c r="C142" s="61" t="s">
        <v>586</v>
      </c>
      <c r="D142" s="117" t="s">
        <v>494</v>
      </c>
      <c r="E142" s="61" t="n">
        <v>2.5078170188</v>
      </c>
      <c r="F142" s="61" t="n">
        <v>-35.0367363344</v>
      </c>
      <c r="G142" s="61" t="n">
        <v>6.2430159033</v>
      </c>
      <c r="H142" s="61" t="n">
        <v>0.1141781001916</v>
      </c>
      <c r="I142" s="301" t="n">
        <v>40</v>
      </c>
      <c r="J142" s="302" t="n">
        <v>0</v>
      </c>
      <c r="K142" s="302" t="n">
        <v>0</v>
      </c>
      <c r="L142" s="302" t="n">
        <v>0</v>
      </c>
      <c r="M142" s="303" t="n">
        <v>0</v>
      </c>
    </row>
    <row r="143" customFormat="false" ht="15" hidden="false" customHeight="false" outlineLevel="0" collapsed="false">
      <c r="A143" s="61" t="s">
        <v>491</v>
      </c>
      <c r="B143" s="61" t="s">
        <v>587</v>
      </c>
      <c r="C143" s="61" t="s">
        <v>588</v>
      </c>
      <c r="D143" s="117" t="s">
        <v>494</v>
      </c>
      <c r="E143" s="61" t="n">
        <v>3.0722214502</v>
      </c>
      <c r="F143" s="61" t="n">
        <v>-37.184284426</v>
      </c>
      <c r="G143" s="61" t="n">
        <v>5.6975233566</v>
      </c>
      <c r="H143" s="61" t="n">
        <v>0.0935214564876</v>
      </c>
      <c r="I143" s="301" t="n">
        <v>40</v>
      </c>
      <c r="J143" s="302" t="n">
        <v>0</v>
      </c>
      <c r="K143" s="302" t="n">
        <v>0</v>
      </c>
      <c r="L143" s="302" t="n">
        <v>0</v>
      </c>
      <c r="M143" s="303" t="n">
        <v>0</v>
      </c>
    </row>
    <row r="144" customFormat="false" ht="15" hidden="false" customHeight="false" outlineLevel="0" collapsed="false">
      <c r="A144" s="61" t="s">
        <v>491</v>
      </c>
      <c r="B144" s="61" t="s">
        <v>589</v>
      </c>
      <c r="C144" s="61" t="s">
        <v>590</v>
      </c>
      <c r="D144" s="117" t="s">
        <v>494</v>
      </c>
      <c r="E144" s="61" t="n">
        <v>3.2107659244</v>
      </c>
      <c r="F144" s="61" t="n">
        <v>-37.4178800803</v>
      </c>
      <c r="G144" s="61" t="n">
        <v>6.2023999708</v>
      </c>
      <c r="H144" s="61" t="n">
        <v>0.0730243081324</v>
      </c>
      <c r="I144" s="301" t="n">
        <v>40</v>
      </c>
      <c r="J144" s="302" t="n">
        <v>0</v>
      </c>
      <c r="K144" s="302" t="n">
        <v>0</v>
      </c>
      <c r="L144" s="302" t="n">
        <v>0</v>
      </c>
      <c r="M144" s="303" t="n">
        <v>0</v>
      </c>
    </row>
    <row r="145" customFormat="false" ht="15" hidden="false" customHeight="false" outlineLevel="0" collapsed="false">
      <c r="A145" s="61" t="s">
        <v>491</v>
      </c>
      <c r="B145" s="61" t="s">
        <v>591</v>
      </c>
      <c r="C145" s="61" t="s">
        <v>592</v>
      </c>
      <c r="D145" s="117" t="s">
        <v>494</v>
      </c>
      <c r="E145" s="61" t="n">
        <v>2.4207683708</v>
      </c>
      <c r="F145" s="61" t="n">
        <v>-34.7277917251</v>
      </c>
      <c r="G145" s="61" t="n">
        <v>5.7668252225</v>
      </c>
      <c r="H145" s="61" t="n">
        <v>0.1119412209696</v>
      </c>
      <c r="I145" s="301" t="n">
        <v>40</v>
      </c>
      <c r="J145" s="302" t="n">
        <v>0</v>
      </c>
      <c r="K145" s="302" t="n">
        <v>0</v>
      </c>
      <c r="L145" s="302" t="n">
        <v>0</v>
      </c>
      <c r="M145" s="303" t="n">
        <v>0</v>
      </c>
    </row>
    <row r="146" customFormat="false" ht="15" hidden="false" customHeight="false" outlineLevel="0" collapsed="false">
      <c r="A146" s="61" t="s">
        <v>491</v>
      </c>
      <c r="B146" s="61" t="s">
        <v>593</v>
      </c>
      <c r="C146" s="61" t="s">
        <v>594</v>
      </c>
      <c r="D146" s="117" t="s">
        <v>494</v>
      </c>
      <c r="E146" s="61" t="n">
        <v>2.5516882275</v>
      </c>
      <c r="F146" s="61" t="n">
        <v>-35.0234219419</v>
      </c>
      <c r="G146" s="61" t="n">
        <v>6.1680699421</v>
      </c>
      <c r="H146" s="61" t="n">
        <v>0.0917495876168</v>
      </c>
      <c r="I146" s="301" t="n">
        <v>40</v>
      </c>
      <c r="J146" s="302" t="n">
        <v>0</v>
      </c>
      <c r="K146" s="302" t="n">
        <v>0</v>
      </c>
      <c r="L146" s="302" t="n">
        <v>0</v>
      </c>
      <c r="M146" s="303" t="n">
        <v>0</v>
      </c>
    </row>
    <row r="147" customFormat="false" ht="15" hidden="false" customHeight="false" outlineLevel="0" collapsed="false">
      <c r="A147" s="61" t="s">
        <v>491</v>
      </c>
      <c r="B147" s="61" t="s">
        <v>595</v>
      </c>
      <c r="C147" s="61" t="s">
        <v>596</v>
      </c>
      <c r="D147" s="117" t="s">
        <v>494</v>
      </c>
      <c r="E147" s="61" t="n">
        <v>3.0385546749</v>
      </c>
      <c r="F147" s="61" t="n">
        <v>-37.1829908408</v>
      </c>
      <c r="G147" s="61" t="n">
        <v>5.664486865</v>
      </c>
      <c r="H147" s="61" t="n">
        <v>0.1124800952912</v>
      </c>
      <c r="I147" s="301" t="n">
        <v>40</v>
      </c>
      <c r="J147" s="302" t="n">
        <v>0</v>
      </c>
      <c r="K147" s="302" t="n">
        <v>0</v>
      </c>
      <c r="L147" s="302" t="n">
        <v>0</v>
      </c>
      <c r="M147" s="303" t="n">
        <v>0</v>
      </c>
    </row>
    <row r="148" customFormat="false" ht="15" hidden="false" customHeight="false" outlineLevel="0" collapsed="false">
      <c r="A148" s="61" t="s">
        <v>491</v>
      </c>
      <c r="B148" s="61" t="s">
        <v>597</v>
      </c>
      <c r="C148" s="61" t="s">
        <v>598</v>
      </c>
      <c r="D148" s="117" t="s">
        <v>494</v>
      </c>
      <c r="E148" s="61" t="n">
        <v>3.1764404494</v>
      </c>
      <c r="F148" s="61" t="n">
        <v>-37.4105831517</v>
      </c>
      <c r="G148" s="61" t="n">
        <v>6.1622335977</v>
      </c>
      <c r="H148" s="61" t="n">
        <v>0.0893605807024</v>
      </c>
      <c r="I148" s="301" t="n">
        <v>40</v>
      </c>
      <c r="J148" s="302" t="n">
        <v>0</v>
      </c>
      <c r="K148" s="302" t="n">
        <v>0</v>
      </c>
      <c r="L148" s="302" t="n">
        <v>0</v>
      </c>
      <c r="M148" s="303" t="n">
        <v>0</v>
      </c>
    </row>
    <row r="149" customFormat="false" ht="15" hidden="false" customHeight="false" outlineLevel="0" collapsed="false">
      <c r="A149" s="61" t="s">
        <v>491</v>
      </c>
      <c r="B149" s="61" t="s">
        <v>599</v>
      </c>
      <c r="C149" s="61" t="s">
        <v>600</v>
      </c>
      <c r="D149" s="117" t="s">
        <v>494</v>
      </c>
      <c r="E149" s="61" t="n">
        <v>2.3767683504</v>
      </c>
      <c r="F149" s="61" t="n">
        <v>-34.7192332513</v>
      </c>
      <c r="G149" s="61" t="n">
        <v>5.833216164</v>
      </c>
      <c r="H149" s="61" t="n">
        <v>0.1433509594328</v>
      </c>
      <c r="I149" s="301" t="n">
        <v>40</v>
      </c>
      <c r="J149" s="302" t="n">
        <v>0</v>
      </c>
      <c r="K149" s="302" t="n">
        <v>0</v>
      </c>
      <c r="L149" s="302" t="n">
        <v>0</v>
      </c>
      <c r="M149" s="303" t="n">
        <v>0</v>
      </c>
    </row>
    <row r="150" customFormat="false" ht="15" hidden="false" customHeight="false" outlineLevel="0" collapsed="false">
      <c r="A150" s="61" t="s">
        <v>491</v>
      </c>
      <c r="B150" s="61" t="s">
        <v>601</v>
      </c>
      <c r="C150" s="61" t="s">
        <v>602</v>
      </c>
      <c r="D150" s="117" t="s">
        <v>494</v>
      </c>
      <c r="E150" s="61" t="n">
        <v>2.5078170188</v>
      </c>
      <c r="F150" s="61" t="n">
        <v>-35.0367363344</v>
      </c>
      <c r="G150" s="61" t="n">
        <v>6.2430159033</v>
      </c>
      <c r="H150" s="61" t="n">
        <v>0.1206410115232</v>
      </c>
      <c r="I150" s="301" t="n">
        <v>40</v>
      </c>
      <c r="J150" s="302" t="n">
        <v>0</v>
      </c>
      <c r="K150" s="302" t="n">
        <v>0</v>
      </c>
      <c r="L150" s="302" t="n">
        <v>0</v>
      </c>
      <c r="M150" s="303" t="n">
        <v>0</v>
      </c>
    </row>
    <row r="151" customFormat="false" ht="15" hidden="false" customHeight="false" outlineLevel="0" collapsed="false">
      <c r="A151" s="61" t="s">
        <v>491</v>
      </c>
      <c r="B151" s="61" t="s">
        <v>603</v>
      </c>
      <c r="C151" s="61" t="s">
        <v>604</v>
      </c>
      <c r="D151" s="117" t="s">
        <v>494</v>
      </c>
      <c r="E151" s="61" t="n">
        <v>3.0217398598</v>
      </c>
      <c r="F151" s="61" t="n">
        <v>-37.1823599508</v>
      </c>
      <c r="G151" s="61" t="n">
        <v>5.6477169551</v>
      </c>
      <c r="H151" s="61" t="n">
        <v>0.1182841780512</v>
      </c>
      <c r="I151" s="301" t="n">
        <v>40</v>
      </c>
      <c r="J151" s="302" t="n">
        <v>0</v>
      </c>
      <c r="K151" s="302" t="n">
        <v>0</v>
      </c>
      <c r="L151" s="302" t="n">
        <v>0</v>
      </c>
      <c r="M151" s="303" t="n">
        <v>0</v>
      </c>
    </row>
    <row r="152" customFormat="false" ht="15" hidden="false" customHeight="false" outlineLevel="0" collapsed="false">
      <c r="A152" s="61" t="s">
        <v>491</v>
      </c>
      <c r="B152" s="61" t="s">
        <v>605</v>
      </c>
      <c r="C152" s="61" t="s">
        <v>606</v>
      </c>
      <c r="D152" s="117" t="s">
        <v>494</v>
      </c>
      <c r="E152" s="61" t="n">
        <v>3.159294041</v>
      </c>
      <c r="F152" s="61" t="n">
        <v>-37.4068859976</v>
      </c>
      <c r="G152" s="61" t="n">
        <v>6.1418925605</v>
      </c>
      <c r="H152" s="61" t="n">
        <v>0.0947044327915</v>
      </c>
      <c r="I152" s="301" t="n">
        <v>40</v>
      </c>
      <c r="J152" s="302" t="n">
        <v>0</v>
      </c>
      <c r="K152" s="302" t="n">
        <v>0</v>
      </c>
      <c r="L152" s="302" t="n">
        <v>0</v>
      </c>
      <c r="M152" s="303" t="n">
        <v>0</v>
      </c>
    </row>
    <row r="153" customFormat="false" ht="15" hidden="false" customHeight="false" outlineLevel="0" collapsed="false">
      <c r="A153" s="61" t="s">
        <v>491</v>
      </c>
      <c r="B153" s="61" t="s">
        <v>607</v>
      </c>
      <c r="C153" s="61" t="s">
        <v>608</v>
      </c>
      <c r="D153" s="117" t="s">
        <v>494</v>
      </c>
      <c r="E153" s="61" t="n">
        <v>2.3548082787</v>
      </c>
      <c r="F153" s="61" t="n">
        <v>-34.7150298504</v>
      </c>
      <c r="G153" s="61" t="n">
        <v>5.8675639272</v>
      </c>
      <c r="H153" s="61" t="n">
        <v>0.1549159950053</v>
      </c>
      <c r="I153" s="301" t="n">
        <v>40</v>
      </c>
      <c r="J153" s="302" t="n">
        <v>0</v>
      </c>
      <c r="K153" s="302" t="n">
        <v>0</v>
      </c>
      <c r="L153" s="302" t="n">
        <v>0</v>
      </c>
      <c r="M153" s="303" t="n">
        <v>0</v>
      </c>
    </row>
    <row r="154" customFormat="false" ht="15" hidden="false" customHeight="false" outlineLevel="0" collapsed="false">
      <c r="A154" s="61" t="s">
        <v>491</v>
      </c>
      <c r="B154" s="61" t="s">
        <v>609</v>
      </c>
      <c r="C154" s="61" t="s">
        <v>610</v>
      </c>
      <c r="D154" s="117" t="s">
        <v>494</v>
      </c>
      <c r="E154" s="61" t="n">
        <v>2.4859160576</v>
      </c>
      <c r="F154" s="61" t="n">
        <v>-35.0435977727</v>
      </c>
      <c r="G154" s="61" t="n">
        <v>6.2818214214</v>
      </c>
      <c r="H154" s="61" t="n">
        <v>0.1317834033049</v>
      </c>
      <c r="I154" s="301" t="n">
        <v>40</v>
      </c>
      <c r="J154" s="302" t="n">
        <v>0</v>
      </c>
      <c r="K154" s="302" t="n">
        <v>0</v>
      </c>
      <c r="L154" s="302" t="n">
        <v>0</v>
      </c>
      <c r="M154" s="303" t="n">
        <v>0</v>
      </c>
    </row>
    <row r="155" customFormat="false" ht="15" hidden="false" customHeight="false" outlineLevel="0" collapsed="false">
      <c r="A155" s="61" t="s">
        <v>491</v>
      </c>
      <c r="B155" s="61" t="s">
        <v>611</v>
      </c>
      <c r="C155" s="61" t="s">
        <v>612</v>
      </c>
      <c r="D155" s="117" t="s">
        <v>494</v>
      </c>
      <c r="E155" s="61" t="n">
        <v>3.0217398598</v>
      </c>
      <c r="F155" s="61" t="n">
        <v>-37.1823599508</v>
      </c>
      <c r="G155" s="61" t="n">
        <v>5.6477169551</v>
      </c>
      <c r="H155" s="61" t="n">
        <v>0.1170660093792</v>
      </c>
      <c r="I155" s="301" t="n">
        <v>40</v>
      </c>
      <c r="J155" s="302" t="n">
        <v>0</v>
      </c>
      <c r="K155" s="302" t="n">
        <v>0</v>
      </c>
      <c r="L155" s="302" t="n">
        <v>0</v>
      </c>
      <c r="M155" s="303" t="n">
        <v>0</v>
      </c>
    </row>
    <row r="156" customFormat="false" ht="15" hidden="false" customHeight="false" outlineLevel="0" collapsed="false">
      <c r="A156" s="61" t="s">
        <v>491</v>
      </c>
      <c r="B156" s="61" t="s">
        <v>613</v>
      </c>
      <c r="C156" s="61" t="s">
        <v>614</v>
      </c>
      <c r="D156" s="117" t="s">
        <v>494</v>
      </c>
      <c r="E156" s="61" t="n">
        <v>3.159294041</v>
      </c>
      <c r="F156" s="61" t="n">
        <v>-37.4068859976</v>
      </c>
      <c r="G156" s="61" t="n">
        <v>6.1418925605</v>
      </c>
      <c r="H156" s="61" t="n">
        <v>0.0937291039265</v>
      </c>
      <c r="I156" s="301" t="n">
        <v>40</v>
      </c>
      <c r="J156" s="302" t="n">
        <v>0</v>
      </c>
      <c r="K156" s="302" t="n">
        <v>0</v>
      </c>
      <c r="L156" s="302" t="n">
        <v>0</v>
      </c>
      <c r="M156" s="303" t="n">
        <v>0</v>
      </c>
    </row>
    <row r="157" customFormat="false" ht="15" hidden="false" customHeight="false" outlineLevel="0" collapsed="false">
      <c r="A157" s="61" t="s">
        <v>491</v>
      </c>
      <c r="B157" s="61" t="s">
        <v>615</v>
      </c>
      <c r="C157" s="61" t="s">
        <v>616</v>
      </c>
      <c r="D157" s="117" t="s">
        <v>494</v>
      </c>
      <c r="E157" s="61" t="n">
        <v>2.3548082787</v>
      </c>
      <c r="F157" s="61" t="n">
        <v>-34.7150298504</v>
      </c>
      <c r="G157" s="61" t="n">
        <v>5.8675639272</v>
      </c>
      <c r="H157" s="61" t="n">
        <v>0.1533205676623</v>
      </c>
      <c r="I157" s="301" t="n">
        <v>40</v>
      </c>
      <c r="J157" s="302" t="n">
        <v>0</v>
      </c>
      <c r="K157" s="302" t="n">
        <v>0</v>
      </c>
      <c r="L157" s="302" t="n">
        <v>0</v>
      </c>
      <c r="M157" s="303" t="n">
        <v>0</v>
      </c>
    </row>
    <row r="158" customFormat="false" ht="15" hidden="false" customHeight="false" outlineLevel="0" collapsed="false">
      <c r="A158" s="61" t="s">
        <v>491</v>
      </c>
      <c r="B158" s="61" t="s">
        <v>617</v>
      </c>
      <c r="C158" s="61" t="s">
        <v>618</v>
      </c>
      <c r="D158" s="117" t="s">
        <v>494</v>
      </c>
      <c r="E158" s="61" t="n">
        <v>2.4859160576</v>
      </c>
      <c r="F158" s="61" t="n">
        <v>-35.0435977727</v>
      </c>
      <c r="G158" s="61" t="n">
        <v>6.2818214214</v>
      </c>
      <c r="H158" s="61" t="n">
        <v>0.1304262106859</v>
      </c>
      <c r="I158" s="301" t="n">
        <v>40</v>
      </c>
      <c r="J158" s="302" t="n">
        <v>0</v>
      </c>
      <c r="K158" s="302" t="n">
        <v>0</v>
      </c>
      <c r="L158" s="302" t="n">
        <v>0</v>
      </c>
      <c r="M158" s="303" t="n">
        <v>0</v>
      </c>
    </row>
  </sheetData>
  <sheetProtection sheet="true" password="c883" objects="true" scenarios="true"/>
  <autoFilter ref="A2:M158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2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A1" activeCellId="0" sqref="A1"/>
    </sheetView>
  </sheetViews>
  <sheetFormatPr defaultRowHeight="15"/>
  <cols>
    <col collapsed="false" hidden="false" max="1" min="1" style="193" width="9.62755102040816"/>
    <col collapsed="false" hidden="false" max="2" min="2" style="193" width="6.89285714285714"/>
    <col collapsed="false" hidden="false" max="3" min="3" style="193" width="27.5816326530612"/>
    <col collapsed="false" hidden="false" max="10" min="4" style="193" width="8.79081632653061"/>
    <col collapsed="false" hidden="false" max="14" min="11" style="193" width="11.2959183673469"/>
    <col collapsed="false" hidden="false" max="15" min="15" style="61" width="12.1326530612245"/>
    <col collapsed="false" hidden="false" max="16" min="16" style="193" width="16.5255102040816"/>
    <col collapsed="false" hidden="false" max="1025" min="17" style="193" width="11.2959183673469"/>
  </cols>
  <sheetData>
    <row r="1" s="304" customFormat="true" ht="15" hidden="false" customHeight="false" outlineLevel="0" collapsed="false">
      <c r="A1" s="144" t="s">
        <v>619</v>
      </c>
      <c r="B1" s="61"/>
      <c r="D1" s="264" t="s">
        <v>390</v>
      </c>
    </row>
    <row r="2" customFormat="false" ht="15" hidden="false" customHeight="false" outlineLevel="0" collapsed="false">
      <c r="A2" s="305"/>
      <c r="B2" s="304" t="s">
        <v>620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</row>
    <row r="3" customFormat="false" ht="20.1" hidden="false" customHeight="true" outlineLevel="0" collapsed="false">
      <c r="A3" s="306" t="s">
        <v>275</v>
      </c>
      <c r="B3" s="307" t="s">
        <v>621</v>
      </c>
      <c r="C3" s="308"/>
      <c r="D3" s="309" t="s">
        <v>622</v>
      </c>
      <c r="E3" s="309"/>
      <c r="F3" s="309"/>
      <c r="G3" s="309"/>
      <c r="H3" s="309"/>
      <c r="I3" s="309"/>
      <c r="J3" s="309"/>
      <c r="K3" s="310"/>
      <c r="L3" s="310"/>
      <c r="M3" s="310"/>
      <c r="N3" s="310"/>
      <c r="O3" s="311"/>
      <c r="P3" s="310"/>
    </row>
    <row r="4" customFormat="false" ht="20.1" hidden="false" customHeight="true" outlineLevel="0" collapsed="false">
      <c r="A4" s="306"/>
      <c r="B4" s="312"/>
      <c r="C4" s="313"/>
      <c r="D4" s="314" t="s">
        <v>623</v>
      </c>
      <c r="E4" s="314" t="s">
        <v>624</v>
      </c>
      <c r="F4" s="314" t="s">
        <v>625</v>
      </c>
      <c r="G4" s="314" t="s">
        <v>626</v>
      </c>
      <c r="H4" s="314" t="s">
        <v>627</v>
      </c>
      <c r="I4" s="314" t="s">
        <v>628</v>
      </c>
      <c r="J4" s="314" t="s">
        <v>629</v>
      </c>
      <c r="K4" s="310"/>
      <c r="L4" s="310"/>
      <c r="M4" s="310"/>
      <c r="N4" s="310"/>
      <c r="O4" s="311"/>
      <c r="P4" s="310"/>
    </row>
    <row r="5" customFormat="false" ht="31.5" hidden="false" customHeight="true" outlineLevel="0" collapsed="false">
      <c r="A5" s="315"/>
      <c r="B5" s="316" t="s">
        <v>630</v>
      </c>
      <c r="C5" s="313"/>
      <c r="D5" s="314" t="s">
        <v>631</v>
      </c>
      <c r="E5" s="314" t="s">
        <v>632</v>
      </c>
      <c r="F5" s="314" t="s">
        <v>633</v>
      </c>
      <c r="G5" s="314" t="s">
        <v>634</v>
      </c>
      <c r="H5" s="314" t="s">
        <v>635</v>
      </c>
      <c r="I5" s="314" t="s">
        <v>636</v>
      </c>
      <c r="J5" s="314" t="s">
        <v>637</v>
      </c>
      <c r="K5" s="314" t="s">
        <v>638</v>
      </c>
      <c r="L5" s="315" t="s">
        <v>639</v>
      </c>
      <c r="M5" s="315" t="s">
        <v>640</v>
      </c>
      <c r="N5" s="317" t="s">
        <v>277</v>
      </c>
      <c r="O5" s="317" t="s">
        <v>641</v>
      </c>
      <c r="P5" s="318" t="s">
        <v>642</v>
      </c>
    </row>
    <row r="6" customFormat="false" ht="20.1" hidden="false" customHeight="true" outlineLevel="0" collapsed="false">
      <c r="A6" s="315"/>
      <c r="B6" s="316" t="n">
        <v>1</v>
      </c>
      <c r="C6" s="319" t="n">
        <v>2</v>
      </c>
      <c r="D6" s="314" t="n">
        <v>3</v>
      </c>
      <c r="E6" s="314" t="n">
        <v>4</v>
      </c>
      <c r="F6" s="314" t="n">
        <v>5</v>
      </c>
      <c r="G6" s="314" t="n">
        <v>6</v>
      </c>
      <c r="H6" s="314" t="n">
        <v>7</v>
      </c>
      <c r="I6" s="314" t="n">
        <v>8</v>
      </c>
      <c r="J6" s="314" t="n">
        <v>9</v>
      </c>
      <c r="K6" s="314" t="n">
        <v>10</v>
      </c>
      <c r="L6" s="314" t="n">
        <v>11</v>
      </c>
      <c r="M6" s="314" t="n">
        <v>12</v>
      </c>
      <c r="N6" s="314"/>
      <c r="O6" s="320"/>
      <c r="P6" s="314"/>
    </row>
    <row r="7" customFormat="false" ht="21" hidden="false" customHeight="true" outlineLevel="0" collapsed="false">
      <c r="A7" s="314" t="n">
        <v>1</v>
      </c>
      <c r="B7" s="314" t="s">
        <v>643</v>
      </c>
      <c r="C7" s="321" t="s">
        <v>644</v>
      </c>
      <c r="D7" s="322" t="n">
        <v>1</v>
      </c>
      <c r="E7" s="322" t="n">
        <v>1</v>
      </c>
      <c r="F7" s="322" t="n">
        <v>1</v>
      </c>
      <c r="G7" s="322" t="n">
        <v>1</v>
      </c>
      <c r="H7" s="322" t="n">
        <v>1</v>
      </c>
      <c r="I7" s="322" t="n">
        <v>1</v>
      </c>
      <c r="J7" s="322" t="n">
        <v>1</v>
      </c>
      <c r="K7" s="323" t="n">
        <v>1</v>
      </c>
      <c r="L7" s="314" t="s">
        <v>638</v>
      </c>
      <c r="M7" s="323" t="n">
        <f aca="false">MAX(D7:J7)</f>
        <v>1</v>
      </c>
      <c r="N7" s="324" t="s">
        <v>645</v>
      </c>
      <c r="O7" s="320"/>
      <c r="P7" s="314"/>
    </row>
    <row r="8" customFormat="false" ht="21" hidden="false" customHeight="true" outlineLevel="0" collapsed="false">
      <c r="A8" s="314" t="n">
        <v>2</v>
      </c>
      <c r="B8" s="314" t="s">
        <v>646</v>
      </c>
      <c r="C8" s="321" t="s">
        <v>647</v>
      </c>
      <c r="D8" s="322" t="n">
        <v>1</v>
      </c>
      <c r="E8" s="322" t="n">
        <v>1</v>
      </c>
      <c r="F8" s="322" t="n">
        <v>1</v>
      </c>
      <c r="G8" s="322" t="n">
        <v>1</v>
      </c>
      <c r="H8" s="322" t="n">
        <v>1</v>
      </c>
      <c r="I8" s="322" t="n">
        <v>1</v>
      </c>
      <c r="J8" s="322" t="n">
        <v>1</v>
      </c>
      <c r="K8" s="323" t="n">
        <v>1</v>
      </c>
      <c r="L8" s="314" t="s">
        <v>638</v>
      </c>
      <c r="M8" s="323" t="n">
        <f aca="false">MAX(D8:J8)</f>
        <v>1</v>
      </c>
      <c r="N8" s="324" t="s">
        <v>645</v>
      </c>
      <c r="O8" s="320"/>
      <c r="P8" s="314"/>
    </row>
    <row r="9" customFormat="false" ht="21" hidden="false" customHeight="true" outlineLevel="0" collapsed="false">
      <c r="A9" s="314" t="n">
        <v>3</v>
      </c>
      <c r="B9" s="314" t="s">
        <v>648</v>
      </c>
      <c r="C9" s="325" t="s">
        <v>649</v>
      </c>
      <c r="D9" s="322" t="n">
        <v>1</v>
      </c>
      <c r="E9" s="322" t="n">
        <v>1</v>
      </c>
      <c r="F9" s="322" t="n">
        <v>1</v>
      </c>
      <c r="G9" s="322" t="n">
        <v>1</v>
      </c>
      <c r="H9" s="322" t="n">
        <v>1</v>
      </c>
      <c r="I9" s="322" t="n">
        <v>1</v>
      </c>
      <c r="J9" s="322" t="n">
        <v>1</v>
      </c>
      <c r="K9" s="323" t="n">
        <v>1</v>
      </c>
      <c r="L9" s="314" t="s">
        <v>638</v>
      </c>
      <c r="M9" s="323" t="n">
        <f aca="false">MAX(D9:J9)</f>
        <v>1</v>
      </c>
      <c r="N9" s="324" t="s">
        <v>649</v>
      </c>
      <c r="O9" s="320"/>
      <c r="P9" s="314"/>
    </row>
    <row r="10" customFormat="false" ht="15" hidden="false" customHeight="false" outlineLevel="0" collapsed="false">
      <c r="A10" s="0"/>
      <c r="B10" s="0"/>
      <c r="C10" s="0"/>
      <c r="D10" s="326"/>
      <c r="E10" s="326"/>
      <c r="F10" s="326"/>
      <c r="G10" s="326"/>
      <c r="H10" s="326"/>
      <c r="I10" s="326"/>
      <c r="J10" s="326"/>
      <c r="K10" s="326"/>
      <c r="L10" s="0"/>
      <c r="M10" s="326"/>
      <c r="N10" s="0"/>
      <c r="O10" s="0"/>
      <c r="P10" s="0"/>
    </row>
    <row r="11" customFormat="false" ht="38.25" hidden="false" customHeight="false" outlineLevel="0" collapsed="false">
      <c r="A11" s="314" t="n">
        <v>4</v>
      </c>
      <c r="B11" s="314" t="s">
        <v>650</v>
      </c>
      <c r="C11" s="327" t="s">
        <v>651</v>
      </c>
      <c r="D11" s="322" t="n">
        <v>1.03539066547264</v>
      </c>
      <c r="E11" s="322" t="n">
        <v>1.05226266974619</v>
      </c>
      <c r="F11" s="322" t="n">
        <v>1.04493046981558</v>
      </c>
      <c r="G11" s="322" t="n">
        <v>1.04935990722165</v>
      </c>
      <c r="H11" s="322" t="n">
        <v>0.988459748977701</v>
      </c>
      <c r="I11" s="322" t="n">
        <v>0.886005635907115</v>
      </c>
      <c r="J11" s="322" t="n">
        <v>0.943590902859121</v>
      </c>
      <c r="K11" s="323" t="n">
        <v>1</v>
      </c>
      <c r="L11" s="314" t="s">
        <v>632</v>
      </c>
      <c r="M11" s="323" t="n">
        <f aca="false">MAX(D11:J11)</f>
        <v>1.05226266974619</v>
      </c>
      <c r="N11" s="324" t="s">
        <v>652</v>
      </c>
      <c r="O11" s="320" t="s">
        <v>653</v>
      </c>
      <c r="P11" s="314"/>
    </row>
    <row r="12" customFormat="false" ht="15" hidden="false" customHeight="false" outlineLevel="0" collapsed="false">
      <c r="A12" s="314" t="n">
        <v>5</v>
      </c>
      <c r="B12" s="314" t="s">
        <v>654</v>
      </c>
      <c r="C12" s="327" t="s">
        <v>655</v>
      </c>
      <c r="D12" s="322" t="n">
        <v>1.03584699493912</v>
      </c>
      <c r="E12" s="322" t="n">
        <v>1.02316516044779</v>
      </c>
      <c r="F12" s="322" t="n">
        <v>1.02522461637178</v>
      </c>
      <c r="G12" s="322" t="n">
        <v>1.02953539916829</v>
      </c>
      <c r="H12" s="322" t="n">
        <v>1.02528861843953</v>
      </c>
      <c r="I12" s="322" t="n">
        <v>0.967495270658362</v>
      </c>
      <c r="J12" s="322" t="n">
        <v>0.893443939975131</v>
      </c>
      <c r="K12" s="323" t="n">
        <v>1</v>
      </c>
      <c r="L12" s="314" t="s">
        <v>631</v>
      </c>
      <c r="M12" s="323" t="n">
        <f aca="false">MAX(D12:J12)</f>
        <v>1.03584699493912</v>
      </c>
      <c r="N12" s="324" t="s">
        <v>652</v>
      </c>
      <c r="O12" s="320" t="s">
        <v>653</v>
      </c>
      <c r="P12" s="314"/>
    </row>
    <row r="13" customFormat="false" ht="15" hidden="false" customHeight="false" outlineLevel="0" collapsed="false">
      <c r="A13" s="314" t="n">
        <v>6</v>
      </c>
      <c r="B13" s="314" t="s">
        <v>656</v>
      </c>
      <c r="C13" s="327" t="s">
        <v>657</v>
      </c>
      <c r="D13" s="322" t="n">
        <v>1.06985658459232</v>
      </c>
      <c r="E13" s="322" t="n">
        <v>1.0365322101473</v>
      </c>
      <c r="F13" s="322" t="n">
        <v>0.993255717919234</v>
      </c>
      <c r="G13" s="322" t="n">
        <v>0.994782848858629</v>
      </c>
      <c r="H13" s="322" t="n">
        <v>1.06587085992926</v>
      </c>
      <c r="I13" s="322" t="n">
        <v>0.936244971969624</v>
      </c>
      <c r="J13" s="322" t="n">
        <v>0.90345680658364</v>
      </c>
      <c r="K13" s="323" t="n">
        <v>1</v>
      </c>
      <c r="L13" s="314" t="s">
        <v>631</v>
      </c>
      <c r="M13" s="323" t="n">
        <f aca="false">MAX(D13:J13)</f>
        <v>1.06985658459232</v>
      </c>
      <c r="N13" s="324" t="s">
        <v>652</v>
      </c>
      <c r="O13" s="320" t="s">
        <v>653</v>
      </c>
      <c r="P13" s="314"/>
    </row>
    <row r="14" customFormat="false" ht="21" hidden="false" customHeight="true" outlineLevel="0" collapsed="false">
      <c r="A14" s="314" t="n">
        <v>7</v>
      </c>
      <c r="B14" s="314" t="s">
        <v>658</v>
      </c>
      <c r="C14" s="327" t="s">
        <v>659</v>
      </c>
      <c r="D14" s="322" t="n">
        <v>1.1052461689</v>
      </c>
      <c r="E14" s="322" t="n">
        <v>1.0857012791</v>
      </c>
      <c r="F14" s="322" t="n">
        <v>1.0377707873</v>
      </c>
      <c r="G14" s="322" t="n">
        <v>1.06215513</v>
      </c>
      <c r="H14" s="322" t="n">
        <v>1.0265803347</v>
      </c>
      <c r="I14" s="322" t="n">
        <v>0.7628946809</v>
      </c>
      <c r="J14" s="322" t="n">
        <v>0.897991231</v>
      </c>
      <c r="K14" s="323" t="n">
        <v>1</v>
      </c>
      <c r="L14" s="314" t="s">
        <v>631</v>
      </c>
      <c r="M14" s="323" t="n">
        <f aca="false">MAX(D14:J14)</f>
        <v>1.1052461689</v>
      </c>
      <c r="N14" s="324" t="s">
        <v>652</v>
      </c>
      <c r="O14" s="320" t="s">
        <v>653</v>
      </c>
      <c r="P14" s="314"/>
    </row>
    <row r="15" customFormat="false" ht="21" hidden="false" customHeight="true" outlineLevel="0" collapsed="false">
      <c r="A15" s="314" t="n">
        <v>8</v>
      </c>
      <c r="B15" s="314" t="s">
        <v>660</v>
      </c>
      <c r="C15" s="327" t="s">
        <v>661</v>
      </c>
      <c r="D15" s="322" t="n">
        <v>0.9766940095</v>
      </c>
      <c r="E15" s="322" t="n">
        <v>1.0389446761</v>
      </c>
      <c r="F15" s="322" t="n">
        <v>1.0028244082</v>
      </c>
      <c r="G15" s="322" t="n">
        <v>1.0161945715</v>
      </c>
      <c r="H15" s="322" t="n">
        <v>1.0023537775</v>
      </c>
      <c r="I15" s="322" t="n">
        <v>1.0043297858</v>
      </c>
      <c r="J15" s="322" t="n">
        <v>0.9583670626</v>
      </c>
      <c r="K15" s="323" t="n">
        <v>1</v>
      </c>
      <c r="L15" s="314" t="s">
        <v>632</v>
      </c>
      <c r="M15" s="323" t="n">
        <f aca="false">MAX(D15:J15)</f>
        <v>1.0389446761</v>
      </c>
      <c r="N15" s="324" t="s">
        <v>652</v>
      </c>
      <c r="O15" s="320" t="s">
        <v>653</v>
      </c>
      <c r="P15" s="314"/>
    </row>
    <row r="16" customFormat="false" ht="21" hidden="false" customHeight="true" outlineLevel="0" collapsed="false">
      <c r="A16" s="314" t="n">
        <v>9</v>
      </c>
      <c r="B16" s="314" t="s">
        <v>662</v>
      </c>
      <c r="C16" s="327" t="s">
        <v>663</v>
      </c>
      <c r="D16" s="322" t="n">
        <v>1.2457482941</v>
      </c>
      <c r="E16" s="322" t="n">
        <v>1.2614994284</v>
      </c>
      <c r="F16" s="322" t="n">
        <v>1.2706602107</v>
      </c>
      <c r="G16" s="322" t="n">
        <v>1.2430339493</v>
      </c>
      <c r="H16" s="322" t="n">
        <v>1.1276335364</v>
      </c>
      <c r="I16" s="322" t="n">
        <v>0.387661837</v>
      </c>
      <c r="J16" s="322" t="n">
        <v>0.4615442048</v>
      </c>
      <c r="K16" s="323" t="n">
        <v>1</v>
      </c>
      <c r="L16" s="314" t="s">
        <v>633</v>
      </c>
      <c r="M16" s="323" t="n">
        <f aca="false">MAX(D16:J16)</f>
        <v>1.2706602107</v>
      </c>
      <c r="N16" s="324" t="s">
        <v>652</v>
      </c>
      <c r="O16" s="320" t="s">
        <v>653</v>
      </c>
      <c r="P16" s="314"/>
    </row>
    <row r="17" customFormat="false" ht="21" hidden="false" customHeight="true" outlineLevel="0" collapsed="false">
      <c r="A17" s="314" t="n">
        <v>10</v>
      </c>
      <c r="B17" s="314" t="s">
        <v>664</v>
      </c>
      <c r="C17" s="328" t="s">
        <v>665</v>
      </c>
      <c r="D17" s="322" t="n">
        <v>0.9322474153</v>
      </c>
      <c r="E17" s="322" t="n">
        <v>0.9894218818</v>
      </c>
      <c r="F17" s="322" t="n">
        <v>1.003324816</v>
      </c>
      <c r="G17" s="322" t="n">
        <v>1.0108926579</v>
      </c>
      <c r="H17" s="322" t="n">
        <v>1.0179736627</v>
      </c>
      <c r="I17" s="322" t="n">
        <v>1.0355882019</v>
      </c>
      <c r="J17" s="322" t="n">
        <v>1.0090728501</v>
      </c>
      <c r="K17" s="323" t="n">
        <v>1</v>
      </c>
      <c r="L17" s="314" t="s">
        <v>636</v>
      </c>
      <c r="M17" s="323" t="n">
        <f aca="false">MAX(D17:J17)</f>
        <v>1.0355882019</v>
      </c>
      <c r="N17" s="324" t="s">
        <v>652</v>
      </c>
      <c r="O17" s="320" t="s">
        <v>666</v>
      </c>
      <c r="P17" s="314" t="s">
        <v>660</v>
      </c>
    </row>
    <row r="18" customFormat="false" ht="21" hidden="false" customHeight="true" outlineLevel="0" collapsed="false">
      <c r="A18" s="314" t="n">
        <v>11</v>
      </c>
      <c r="B18" s="314" t="s">
        <v>667</v>
      </c>
      <c r="C18" s="328" t="s">
        <v>668</v>
      </c>
      <c r="D18" s="322" t="n">
        <v>1.0847669095</v>
      </c>
      <c r="E18" s="322" t="n">
        <v>1.1211171725</v>
      </c>
      <c r="F18" s="322" t="n">
        <v>1.0769491269</v>
      </c>
      <c r="G18" s="322" t="n">
        <v>1.1353121304</v>
      </c>
      <c r="H18" s="322" t="n">
        <v>1.1401797149</v>
      </c>
      <c r="I18" s="322" t="n">
        <v>0.4852245678</v>
      </c>
      <c r="J18" s="322" t="n">
        <v>0.9584222802</v>
      </c>
      <c r="K18" s="323" t="n">
        <v>1</v>
      </c>
      <c r="L18" s="314" t="s">
        <v>635</v>
      </c>
      <c r="M18" s="323" t="n">
        <f aca="false">MAX(D18:J18)</f>
        <v>1.1401797149</v>
      </c>
      <c r="N18" s="324" t="s">
        <v>652</v>
      </c>
      <c r="O18" s="320" t="s">
        <v>666</v>
      </c>
      <c r="P18" s="314" t="s">
        <v>662</v>
      </c>
    </row>
    <row r="19" customFormat="false" ht="21" hidden="false" customHeight="true" outlineLevel="0" collapsed="false">
      <c r="A19" s="314" t="n">
        <v>12</v>
      </c>
      <c r="B19" s="314" t="s">
        <v>669</v>
      </c>
      <c r="C19" s="328" t="s">
        <v>670</v>
      </c>
      <c r="D19" s="322" t="n">
        <v>0.9896630543</v>
      </c>
      <c r="E19" s="322" t="n">
        <v>0.9627360766</v>
      </c>
      <c r="F19" s="322" t="n">
        <v>1.0507108354</v>
      </c>
      <c r="G19" s="322" t="n">
        <v>1.0552346931</v>
      </c>
      <c r="H19" s="322" t="n">
        <v>1.0297033314</v>
      </c>
      <c r="I19" s="322" t="n">
        <v>0.9766710807</v>
      </c>
      <c r="J19" s="322" t="n">
        <v>0.9359887908</v>
      </c>
      <c r="K19" s="323" t="n">
        <v>1</v>
      </c>
      <c r="L19" s="314" t="s">
        <v>634</v>
      </c>
      <c r="M19" s="323" t="n">
        <f aca="false">MAX(D19:J19)</f>
        <v>1.0552346931</v>
      </c>
      <c r="N19" s="324" t="s">
        <v>652</v>
      </c>
      <c r="O19" s="320" t="s">
        <v>666</v>
      </c>
      <c r="P19" s="314" t="s">
        <v>650</v>
      </c>
    </row>
    <row r="20" customFormat="false" ht="21" hidden="false" customHeight="true" outlineLevel="0" collapsed="false">
      <c r="A20" s="314" t="n">
        <v>13</v>
      </c>
      <c r="B20" s="314" t="s">
        <v>671</v>
      </c>
      <c r="C20" s="328" t="s">
        <v>672</v>
      </c>
      <c r="D20" s="322" t="n">
        <v>1.0213513197</v>
      </c>
      <c r="E20" s="322" t="n">
        <v>1.0865859003</v>
      </c>
      <c r="F20" s="322" t="n">
        <v>1.0719708746</v>
      </c>
      <c r="G20" s="322" t="n">
        <v>1.0557448463</v>
      </c>
      <c r="H20" s="322" t="n">
        <v>1.0116673967</v>
      </c>
      <c r="I20" s="322" t="n">
        <v>0.9001424455</v>
      </c>
      <c r="J20" s="322" t="n">
        <v>0.8511495026</v>
      </c>
      <c r="K20" s="323" t="n">
        <v>1</v>
      </c>
      <c r="L20" s="314" t="s">
        <v>631</v>
      </c>
      <c r="M20" s="323" t="n">
        <f aca="false">MAX(D20:J20)</f>
        <v>1.0865859003</v>
      </c>
      <c r="N20" s="324" t="s">
        <v>652</v>
      </c>
      <c r="O20" s="320" t="s">
        <v>666</v>
      </c>
      <c r="P20" s="314" t="s">
        <v>654</v>
      </c>
    </row>
    <row r="21" customFormat="false" ht="24.75" hidden="false" customHeight="true" outlineLevel="0" collapsed="false">
      <c r="A21" s="314" t="n">
        <v>14</v>
      </c>
      <c r="B21" s="314" t="s">
        <v>673</v>
      </c>
      <c r="C21" s="328" t="s">
        <v>674</v>
      </c>
      <c r="D21" s="322" t="n">
        <f aca="false">D11</f>
        <v>1.03539066547264</v>
      </c>
      <c r="E21" s="322" t="n">
        <f aca="false">E11</f>
        <v>1.05226266974619</v>
      </c>
      <c r="F21" s="322" t="n">
        <f aca="false">F11</f>
        <v>1.04493046981558</v>
      </c>
      <c r="G21" s="322" t="n">
        <f aca="false">G11</f>
        <v>1.04935990722165</v>
      </c>
      <c r="H21" s="322" t="n">
        <f aca="false">H11</f>
        <v>0.988459748977701</v>
      </c>
      <c r="I21" s="322" t="n">
        <f aca="false">I11</f>
        <v>0.886005635907115</v>
      </c>
      <c r="J21" s="322" t="n">
        <f aca="false">J11</f>
        <v>0.943590902859121</v>
      </c>
      <c r="K21" s="323" t="n">
        <f aca="false">K11</f>
        <v>1</v>
      </c>
      <c r="L21" s="314" t="s">
        <v>632</v>
      </c>
      <c r="M21" s="323" t="n">
        <f aca="false">MAX(D21:J21)</f>
        <v>1.05226266974619</v>
      </c>
      <c r="N21" s="324" t="s">
        <v>652</v>
      </c>
      <c r="O21" s="320" t="s">
        <v>666</v>
      </c>
      <c r="P21" s="314" t="s">
        <v>660</v>
      </c>
    </row>
    <row r="22" customFormat="false" ht="25.5" hidden="false" customHeight="false" outlineLevel="0" collapsed="false">
      <c r="A22" s="314" t="n">
        <v>15</v>
      </c>
      <c r="B22" s="314" t="s">
        <v>675</v>
      </c>
      <c r="C22" s="329" t="s">
        <v>676</v>
      </c>
      <c r="D22" s="322" t="n">
        <v>1.03</v>
      </c>
      <c r="E22" s="322" t="n">
        <v>1.03</v>
      </c>
      <c r="F22" s="322" t="n">
        <v>1.02</v>
      </c>
      <c r="G22" s="322" t="n">
        <v>1.03</v>
      </c>
      <c r="H22" s="322" t="n">
        <v>1.01</v>
      </c>
      <c r="I22" s="322" t="n">
        <v>0.93</v>
      </c>
      <c r="J22" s="322" t="n">
        <v>0.94</v>
      </c>
      <c r="K22" s="323" t="n">
        <f aca="false">K12</f>
        <v>1</v>
      </c>
      <c r="L22" s="314" t="s">
        <v>632</v>
      </c>
      <c r="M22" s="323" t="n">
        <f aca="false">MAX(D22:J22)</f>
        <v>1.03</v>
      </c>
      <c r="N22" s="324" t="s">
        <v>652</v>
      </c>
      <c r="O22" s="320" t="s">
        <v>666</v>
      </c>
      <c r="P22" s="314"/>
    </row>
    <row r="23" customFormat="false" ht="15" hidden="false" customHeight="false" outlineLevel="0" collapsed="false">
      <c r="M23" s="0"/>
    </row>
    <row r="24" customFormat="false" ht="15" hidden="false" customHeight="false" outlineLevel="0" collapsed="false">
      <c r="M24" s="0"/>
    </row>
    <row r="25" customFormat="false" ht="15" hidden="false" customHeight="false" outlineLevel="0" collapsed="false">
      <c r="M25" s="0"/>
    </row>
    <row r="26" customFormat="false" ht="15" hidden="false" customHeight="false" outlineLevel="0" collapsed="false">
      <c r="M26" s="0"/>
    </row>
    <row r="27" customFormat="false" ht="15" hidden="false" customHeight="false" outlineLevel="0" collapsed="false">
      <c r="M27" s="0"/>
    </row>
    <row r="28" customFormat="false" ht="15" hidden="false" customHeight="false" outlineLevel="0" collapsed="false">
      <c r="M28" s="0"/>
    </row>
    <row r="29" customFormat="false" ht="15" hidden="false" customHeight="false" outlineLevel="0" collapsed="false">
      <c r="M29" s="330"/>
    </row>
  </sheetData>
  <sheetProtection sheet="true" password="c883" objects="true" scenarios="true"/>
  <mergeCells count="2">
    <mergeCell ref="A3:A4"/>
    <mergeCell ref="D3:J3"/>
  </mergeCells>
  <conditionalFormatting sqref="D7:J8;D11:J22">
    <cfRule type="cellIs" priority="2" operator="equal" aboveAverage="0" equalAverage="0" bottom="0" percent="0" rank="0" text="" dxfId="0">
      <formula>$M7</formula>
    </cfRule>
  </conditionalFormatting>
  <conditionalFormatting sqref="D9:J9">
    <cfRule type="cellIs" priority="3" operator="equal" aboveAverage="0" equalAverage="0" bottom="0" percent="0" rank="0" text="" dxfId="1">
      <formula>$M9</formula>
    </cfRule>
  </conditionalFormatting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LibreOffice/5.0.2.2$MacOSX_X86_64 LibreOffice_project/ab9e2a14cfa5edd30bd74f156cfba09bfd5be3a0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2015-01-15T05:25:41Z</dcterms:created>
  <dc:creator>BDEW/VKU/GEODE</dc:creator>
  <dc:language>de-DE</dc:language>
  <cp:lastModifiedBy>Henning Thomsen</cp:lastModifiedBy>
  <cp:lastPrinted>2015-03-20T22:59:10Z</cp:lastPrinted>
  <dcterms:modified xsi:type="dcterms:W3CDTF">2016-07-14T11:36:51Z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